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5048" windowHeight="6900" activeTab="1"/>
  </bookViews>
  <sheets>
    <sheet name="Kiegészítő információk" sheetId="16" r:id="rId1"/>
    <sheet name="ALAPADATOK" sheetId="14" r:id="rId2"/>
    <sheet name="Nettó fin 05 hóÖnkormányzat KFN" sheetId="9" r:id="rId3"/>
    <sheet name="Nettó fin 05 hóÖnkormányzat KF" sheetId="17" r:id="rId4"/>
    <sheet name="ELLENŐRZŐ ADATOK" sheetId="15" r:id="rId5"/>
    <sheet name="Munka1" sheetId="18" r:id="rId6"/>
  </sheets>
  <definedNames>
    <definedName name="_xlnm.Print_Titles" localSheetId="4">'ELLENŐRZŐ ADATOK'!$12:$12</definedName>
    <definedName name="_xlnm.Print_Area" localSheetId="1">ALAPADATOK!$A$1:$J$162</definedName>
    <definedName name="_xlnm.Print_Area" localSheetId="4">'ELLENŐRZŐ ADATOK'!$A$1:$H$57</definedName>
    <definedName name="_xlnm.Print_Area" localSheetId="0">'Kiegészítő információk'!$A$1:$A$20</definedName>
    <definedName name="_xlnm.Print_Area" localSheetId="3">'Nettó fin 05 hóÖnkormányzat KF'!$A$1:$T$132</definedName>
    <definedName name="_xlnm.Print_Area" localSheetId="2">'Nettó fin 05 hóÖnkormányzat KFN'!$A$1:$T$139</definedName>
  </definedNames>
  <calcPr calcId="145621"/>
</workbook>
</file>

<file path=xl/calcChain.xml><?xml version="1.0" encoding="utf-8"?>
<calcChain xmlns="http://schemas.openxmlformats.org/spreadsheetml/2006/main">
  <c r="E77" i="9" l="1"/>
  <c r="C13" i="9" l="1"/>
  <c r="E145" i="14" l="1"/>
  <c r="I145" i="14" s="1"/>
  <c r="J145" i="14" s="1"/>
  <c r="F145" i="14"/>
  <c r="G145" i="14"/>
  <c r="H145" i="14"/>
  <c r="D145" i="14"/>
  <c r="H54" i="14"/>
  <c r="J27" i="14"/>
  <c r="J26" i="14"/>
  <c r="J25" i="14"/>
  <c r="E120" i="14"/>
  <c r="J78" i="14" l="1"/>
  <c r="D61" i="14"/>
  <c r="D15" i="14"/>
  <c r="C17" i="9" l="1"/>
  <c r="I17" i="9" s="1"/>
  <c r="H18" i="15"/>
  <c r="C21" i="17"/>
  <c r="J21" i="17" s="1"/>
  <c r="C20" i="17"/>
  <c r="C26" i="9"/>
  <c r="J26" i="9" s="1"/>
  <c r="C27" i="9"/>
  <c r="C25" i="9"/>
  <c r="J25" i="9" s="1"/>
  <c r="D160" i="14"/>
  <c r="E48" i="14"/>
  <c r="F38" i="14"/>
  <c r="D90" i="14"/>
  <c r="E90" i="14"/>
  <c r="D38" i="14"/>
  <c r="D3" i="14"/>
  <c r="D12" i="14"/>
  <c r="F28" i="15"/>
  <c r="G28" i="15" s="1"/>
  <c r="D28" i="15"/>
  <c r="G27" i="15"/>
  <c r="D27" i="15"/>
  <c r="F26" i="15"/>
  <c r="G26" i="15" s="1"/>
  <c r="D26" i="15"/>
  <c r="J24" i="14"/>
  <c r="J79" i="14"/>
  <c r="F19" i="15"/>
  <c r="G19" i="15" s="1"/>
  <c r="I66" i="14"/>
  <c r="I65" i="14" s="1"/>
  <c r="H68" i="14"/>
  <c r="J71" i="14"/>
  <c r="I69" i="14"/>
  <c r="J18" i="14"/>
  <c r="D15" i="15"/>
  <c r="G10" i="15"/>
  <c r="J61" i="14"/>
  <c r="I61" i="14"/>
  <c r="D45" i="15"/>
  <c r="H27" i="15" l="1"/>
  <c r="H28" i="15"/>
  <c r="H26" i="15"/>
  <c r="D19" i="17"/>
  <c r="J20" i="17"/>
  <c r="D24" i="9"/>
  <c r="J27" i="9"/>
  <c r="H24" i="9"/>
  <c r="D22" i="9"/>
  <c r="I25" i="15" l="1"/>
  <c r="J24" i="9"/>
  <c r="H143" i="9" s="1"/>
  <c r="J19" i="17"/>
  <c r="J77" i="14"/>
  <c r="D65" i="14"/>
  <c r="E88" i="9" l="1"/>
  <c r="H136" i="17"/>
  <c r="E81" i="17"/>
  <c r="H25" i="15"/>
  <c r="I29" i="14"/>
  <c r="I22" i="14" l="1"/>
  <c r="J22" i="14" s="1"/>
  <c r="I130" i="14"/>
  <c r="J130" i="14" s="1"/>
  <c r="J128" i="14" s="1"/>
  <c r="I75" i="14"/>
  <c r="J75" i="14" s="1"/>
  <c r="G45" i="9" l="1"/>
  <c r="Q128" i="17" s="1"/>
  <c r="C45" i="9"/>
  <c r="I44" i="14"/>
  <c r="E45" i="15" s="1"/>
  <c r="G45" i="15" s="1"/>
  <c r="H45" i="15" s="1"/>
  <c r="E128" i="17" l="1"/>
  <c r="H128" i="17" s="1"/>
  <c r="J44" i="14"/>
  <c r="E45" i="9"/>
  <c r="K128" i="17" s="1"/>
  <c r="N128" i="17" s="1"/>
  <c r="T128" i="17"/>
  <c r="E135" i="9"/>
  <c r="H135" i="9" s="1"/>
  <c r="Q135" i="9"/>
  <c r="T135" i="9" s="1"/>
  <c r="A1" i="17"/>
  <c r="A2" i="9"/>
  <c r="K135" i="9" l="1"/>
  <c r="N135" i="9" s="1"/>
  <c r="J45" i="9"/>
  <c r="I124" i="14"/>
  <c r="J124" i="14" s="1"/>
  <c r="D123" i="14"/>
  <c r="D120" i="14"/>
  <c r="E12" i="14"/>
  <c r="D53" i="15" l="1"/>
  <c r="D51" i="15"/>
  <c r="D44" i="15"/>
  <c r="D43" i="15"/>
  <c r="D37" i="15"/>
  <c r="D35" i="15"/>
  <c r="D34" i="15"/>
  <c r="D33" i="15"/>
  <c r="D32" i="15"/>
  <c r="D30" i="15"/>
  <c r="D48" i="15"/>
  <c r="D47" i="15"/>
  <c r="D39" i="15"/>
  <c r="E93" i="15" s="1"/>
  <c r="F90" i="14"/>
  <c r="G90" i="14"/>
  <c r="H90" i="14"/>
  <c r="E38" i="14"/>
  <c r="G38" i="14"/>
  <c r="H38" i="14"/>
  <c r="Q105" i="17" l="1"/>
  <c r="T105" i="17" s="1"/>
  <c r="C11" i="17"/>
  <c r="G35" i="17"/>
  <c r="G34" i="17"/>
  <c r="Q125" i="17" s="1"/>
  <c r="C35" i="17"/>
  <c r="E127" i="17" s="1"/>
  <c r="H127" i="17" s="1"/>
  <c r="C34" i="17"/>
  <c r="C41" i="9"/>
  <c r="C40" i="9"/>
  <c r="D41" i="15"/>
  <c r="D14" i="15"/>
  <c r="D40" i="15"/>
  <c r="I146" i="14"/>
  <c r="J146" i="14" s="1"/>
  <c r="G40" i="9" s="1"/>
  <c r="Q132" i="9" s="1"/>
  <c r="I147" i="14"/>
  <c r="J147" i="14" s="1"/>
  <c r="F41" i="15" s="1"/>
  <c r="I91" i="14"/>
  <c r="J91" i="14" s="1"/>
  <c r="I92" i="14"/>
  <c r="J92" i="14" s="1"/>
  <c r="I39" i="14"/>
  <c r="J39" i="14" s="1"/>
  <c r="I40" i="14"/>
  <c r="Q112" i="9"/>
  <c r="Q113" i="9" s="1"/>
  <c r="T113" i="9" s="1"/>
  <c r="D19" i="15"/>
  <c r="H19" i="15" s="1"/>
  <c r="C10" i="15"/>
  <c r="H10" i="15" s="1"/>
  <c r="F23" i="15"/>
  <c r="J40" i="14" l="1"/>
  <c r="E41" i="9"/>
  <c r="K134" i="9" s="1"/>
  <c r="N134" i="9" s="1"/>
  <c r="G41" i="9"/>
  <c r="Q134" i="9" s="1"/>
  <c r="T134" i="9" s="1"/>
  <c r="E40" i="9"/>
  <c r="K132" i="9" s="1"/>
  <c r="Q127" i="17"/>
  <c r="T127" i="17" s="1"/>
  <c r="Q126" i="17"/>
  <c r="T126" i="17" s="1"/>
  <c r="E35" i="17"/>
  <c r="K127" i="17" s="1"/>
  <c r="N127" i="17" s="1"/>
  <c r="E133" i="9"/>
  <c r="H133" i="9" s="1"/>
  <c r="E134" i="9"/>
  <c r="H134" i="9" s="1"/>
  <c r="E126" i="17"/>
  <c r="H126" i="17" s="1"/>
  <c r="E41" i="15"/>
  <c r="G41" i="15" s="1"/>
  <c r="H41" i="15" s="1"/>
  <c r="E34" i="17"/>
  <c r="K125" i="17" s="1"/>
  <c r="F40" i="15"/>
  <c r="E132" i="9"/>
  <c r="H132" i="9" s="1"/>
  <c r="E125" i="17"/>
  <c r="Q106" i="17"/>
  <c r="T106" i="17" s="1"/>
  <c r="E40" i="15"/>
  <c r="D49" i="15"/>
  <c r="J66" i="14"/>
  <c r="T112" i="9"/>
  <c r="C9" i="15"/>
  <c r="C8" i="15"/>
  <c r="C7" i="15"/>
  <c r="C6" i="15"/>
  <c r="C5" i="15"/>
  <c r="C4" i="15"/>
  <c r="H120" i="14"/>
  <c r="G120" i="14"/>
  <c r="F120" i="14"/>
  <c r="H65" i="14"/>
  <c r="G65" i="14"/>
  <c r="F65" i="14"/>
  <c r="E65" i="14"/>
  <c r="F12" i="14"/>
  <c r="G12" i="14"/>
  <c r="H12" i="14"/>
  <c r="D3" i="15" l="1"/>
  <c r="H3" i="15" s="1"/>
  <c r="I10" i="15" s="1"/>
  <c r="K133" i="9"/>
  <c r="N133" i="9" s="1"/>
  <c r="J40" i="9"/>
  <c r="J41" i="9"/>
  <c r="Q133" i="9"/>
  <c r="T133" i="9" s="1"/>
  <c r="J35" i="17"/>
  <c r="K126" i="17"/>
  <c r="N126" i="17" s="1"/>
  <c r="G40" i="15"/>
  <c r="H40" i="15" s="1"/>
  <c r="J34" i="17"/>
  <c r="I120" i="14"/>
  <c r="I12" i="14"/>
  <c r="J12" i="14" s="1"/>
  <c r="H24" i="17"/>
  <c r="E63" i="17" s="1"/>
  <c r="H63" i="17" s="1"/>
  <c r="Q63" i="17" s="1"/>
  <c r="T63" i="17" s="1"/>
  <c r="D24" i="17"/>
  <c r="E66" i="17" s="1"/>
  <c r="H46" i="17"/>
  <c r="Q57" i="17" s="1"/>
  <c r="T57" i="17" s="1"/>
  <c r="D46" i="17"/>
  <c r="H44" i="17"/>
  <c r="D44" i="17"/>
  <c r="H41" i="17"/>
  <c r="Q113" i="17" s="1"/>
  <c r="T113" i="17" s="1"/>
  <c r="H40" i="17"/>
  <c r="D41" i="17"/>
  <c r="E97" i="17" s="1"/>
  <c r="D40" i="17"/>
  <c r="G38" i="17"/>
  <c r="Q108" i="17" s="1"/>
  <c r="H37" i="17"/>
  <c r="C38" i="17"/>
  <c r="D37" i="17"/>
  <c r="H110" i="17" s="1"/>
  <c r="H33" i="17"/>
  <c r="Q81" i="15" s="1"/>
  <c r="D33" i="17"/>
  <c r="E81" i="15" s="1"/>
  <c r="H31" i="17"/>
  <c r="Q123" i="17" s="1"/>
  <c r="D31" i="17"/>
  <c r="E118" i="17" s="1"/>
  <c r="G29" i="17"/>
  <c r="H62" i="17" s="1"/>
  <c r="G28" i="17"/>
  <c r="G27" i="17"/>
  <c r="H122" i="17" s="1"/>
  <c r="H26" i="17"/>
  <c r="C29" i="17"/>
  <c r="C28" i="17"/>
  <c r="H67" i="17" s="1"/>
  <c r="C27" i="17"/>
  <c r="D26" i="17"/>
  <c r="H17" i="17"/>
  <c r="D17" i="17"/>
  <c r="I11" i="17"/>
  <c r="G12" i="17"/>
  <c r="G8" i="17"/>
  <c r="G7" i="17"/>
  <c r="C12" i="17"/>
  <c r="C10" i="17"/>
  <c r="C8" i="17"/>
  <c r="C7" i="17"/>
  <c r="I103" i="14"/>
  <c r="F46" i="17" s="1"/>
  <c r="K57" i="17" s="1"/>
  <c r="N57" i="17" s="1"/>
  <c r="I101" i="14"/>
  <c r="F44" i="17" s="1"/>
  <c r="I98" i="14"/>
  <c r="F41" i="17" s="1"/>
  <c r="K102" i="17" s="1"/>
  <c r="I97" i="14"/>
  <c r="F40" i="17" s="1"/>
  <c r="I95" i="14"/>
  <c r="E38" i="17" s="1"/>
  <c r="K108" i="17" s="1"/>
  <c r="I94" i="14"/>
  <c r="F37" i="17" s="1"/>
  <c r="I90" i="14"/>
  <c r="F33" i="17" s="1"/>
  <c r="I88" i="14"/>
  <c r="I86" i="14"/>
  <c r="E29" i="17" s="1"/>
  <c r="H61" i="17" s="1"/>
  <c r="I85" i="14"/>
  <c r="E28" i="17" s="1"/>
  <c r="I84" i="14"/>
  <c r="E27" i="17" s="1"/>
  <c r="H121" i="17" s="1"/>
  <c r="I83" i="14"/>
  <c r="F26" i="17" s="1"/>
  <c r="I81" i="14"/>
  <c r="F24" i="17" s="1"/>
  <c r="E58" i="17" s="1"/>
  <c r="E59" i="17" s="1"/>
  <c r="F17" i="17"/>
  <c r="C13" i="17"/>
  <c r="I13" i="17" s="1"/>
  <c r="E12" i="17"/>
  <c r="I67" i="14"/>
  <c r="I13" i="14"/>
  <c r="E14" i="15" s="1"/>
  <c r="A1" i="9"/>
  <c r="T125" i="17"/>
  <c r="H84" i="17" l="1"/>
  <c r="J17" i="17"/>
  <c r="J67" i="14"/>
  <c r="I68" i="14"/>
  <c r="H85" i="17"/>
  <c r="E105" i="17"/>
  <c r="H105" i="17" s="1"/>
  <c r="N61" i="17"/>
  <c r="F31" i="17"/>
  <c r="K123" i="17" s="1"/>
  <c r="N123" i="17" s="1"/>
  <c r="N125" i="17"/>
  <c r="K81" i="15"/>
  <c r="J13" i="14"/>
  <c r="H59" i="17"/>
  <c r="Q107" i="17"/>
  <c r="T107" i="17" s="1"/>
  <c r="Q109" i="17"/>
  <c r="T109" i="17" s="1"/>
  <c r="T108" i="17"/>
  <c r="J69" i="14"/>
  <c r="J65" i="14"/>
  <c r="K107" i="17"/>
  <c r="N107" i="17" s="1"/>
  <c r="T62" i="17"/>
  <c r="J40" i="17"/>
  <c r="E8" i="17"/>
  <c r="I8" i="17" s="1"/>
  <c r="J26" i="17"/>
  <c r="E111" i="17"/>
  <c r="H111" i="17" s="1"/>
  <c r="Q111" i="17" s="1"/>
  <c r="T111" i="17" s="1"/>
  <c r="E7" i="17"/>
  <c r="I7" i="17" s="1"/>
  <c r="I105" i="14"/>
  <c r="F48" i="17" s="1"/>
  <c r="E100" i="17"/>
  <c r="K100" i="17" s="1"/>
  <c r="N100" i="17" s="1"/>
  <c r="E10" i="17"/>
  <c r="H88" i="17"/>
  <c r="T88" i="17" s="1"/>
  <c r="J46" i="17"/>
  <c r="I12" i="17"/>
  <c r="J44" i="17"/>
  <c r="E57" i="17"/>
  <c r="H57" i="17" s="1"/>
  <c r="J29" i="17"/>
  <c r="D6" i="17"/>
  <c r="E64" i="17"/>
  <c r="H64" i="17" s="1"/>
  <c r="Q64" i="17" s="1"/>
  <c r="H89" i="17"/>
  <c r="T89" i="17" s="1"/>
  <c r="J24" i="17"/>
  <c r="H66" i="17"/>
  <c r="J38" i="17"/>
  <c r="E108" i="17"/>
  <c r="H58" i="17"/>
  <c r="J28" i="17"/>
  <c r="T123" i="17"/>
  <c r="Q124" i="17"/>
  <c r="T124" i="17" s="1"/>
  <c r="E107" i="17"/>
  <c r="H107" i="17" s="1"/>
  <c r="J37" i="17"/>
  <c r="N108" i="17"/>
  <c r="K109" i="17"/>
  <c r="N109" i="17" s="1"/>
  <c r="J41" i="17"/>
  <c r="K58" i="17"/>
  <c r="H117" i="17"/>
  <c r="J27" i="17"/>
  <c r="J33" i="17"/>
  <c r="H125" i="17"/>
  <c r="K103" i="17"/>
  <c r="N103" i="17" s="1"/>
  <c r="N102" i="17"/>
  <c r="Q114" i="17"/>
  <c r="T114" i="17" s="1"/>
  <c r="D23" i="15"/>
  <c r="D17" i="15"/>
  <c r="D13" i="15" s="1"/>
  <c r="D55" i="15"/>
  <c r="N110" i="17" l="1"/>
  <c r="E106" i="17"/>
  <c r="H106" i="17" s="1"/>
  <c r="J31" i="17"/>
  <c r="H87" i="17"/>
  <c r="N87" i="17" s="1"/>
  <c r="H86" i="17"/>
  <c r="N86" i="17" s="1"/>
  <c r="T134" i="17"/>
  <c r="T74" i="15" s="1"/>
  <c r="K124" i="17"/>
  <c r="N124" i="17" s="1"/>
  <c r="T110" i="17"/>
  <c r="T135" i="17" s="1"/>
  <c r="T75" i="15" s="1"/>
  <c r="E112" i="17"/>
  <c r="H112" i="17" s="1"/>
  <c r="Q112" i="17" s="1"/>
  <c r="T138" i="17"/>
  <c r="T78" i="15" s="1"/>
  <c r="E101" i="17"/>
  <c r="K101" i="17" s="1"/>
  <c r="Q65" i="17"/>
  <c r="T64" i="17"/>
  <c r="K105" i="17"/>
  <c r="F6" i="17"/>
  <c r="H100" i="17"/>
  <c r="H108" i="17"/>
  <c r="E109" i="17"/>
  <c r="H109" i="17" s="1"/>
  <c r="N58" i="17"/>
  <c r="K59" i="17"/>
  <c r="E98" i="17"/>
  <c r="H97" i="17"/>
  <c r="H118" i="17"/>
  <c r="E119" i="17"/>
  <c r="H119" i="17" s="1"/>
  <c r="N138" i="17" l="1"/>
  <c r="N78" i="15" s="1"/>
  <c r="N134" i="17"/>
  <c r="N74" i="15" s="1"/>
  <c r="Q134" i="17"/>
  <c r="Q74" i="15" s="1"/>
  <c r="K134" i="17"/>
  <c r="K74" i="15" s="1"/>
  <c r="H98" i="17"/>
  <c r="H101" i="17"/>
  <c r="K106" i="17"/>
  <c r="N106" i="17" s="1"/>
  <c r="N105" i="17"/>
  <c r="T137" i="17"/>
  <c r="N59" i="17"/>
  <c r="K60" i="17"/>
  <c r="D56" i="15"/>
  <c r="D111" i="14"/>
  <c r="N135" i="17" l="1"/>
  <c r="N75" i="15" s="1"/>
  <c r="T77" i="15"/>
  <c r="T80" i="15" s="1"/>
  <c r="D16" i="15"/>
  <c r="H123" i="14"/>
  <c r="G123" i="14"/>
  <c r="F123" i="14"/>
  <c r="E123" i="14"/>
  <c r="H15" i="14"/>
  <c r="E15" i="14"/>
  <c r="F15" i="14"/>
  <c r="G15" i="14"/>
  <c r="T82" i="15" l="1"/>
  <c r="T83" i="15" s="1"/>
  <c r="N137" i="17"/>
  <c r="D57" i="15"/>
  <c r="I15" i="14"/>
  <c r="J15" i="14" s="1"/>
  <c r="H161" i="14"/>
  <c r="G161" i="14"/>
  <c r="F161" i="14"/>
  <c r="E161" i="14"/>
  <c r="D161" i="14"/>
  <c r="H160" i="14"/>
  <c r="G160" i="14"/>
  <c r="F160" i="14"/>
  <c r="E160" i="14"/>
  <c r="I158" i="14"/>
  <c r="J158" i="14" s="1"/>
  <c r="I156" i="14"/>
  <c r="J156" i="14" s="1"/>
  <c r="H154" i="14"/>
  <c r="H162" i="14" s="1"/>
  <c r="G154" i="14"/>
  <c r="F154" i="14"/>
  <c r="F162" i="14" s="1"/>
  <c r="E154" i="14"/>
  <c r="D154" i="14"/>
  <c r="D162" i="14" s="1"/>
  <c r="I153" i="14"/>
  <c r="J153" i="14" s="1"/>
  <c r="F48" i="15" s="1"/>
  <c r="I152" i="14"/>
  <c r="J152" i="14" s="1"/>
  <c r="F47" i="15" s="1"/>
  <c r="I150" i="14"/>
  <c r="J150" i="14" s="1"/>
  <c r="F44" i="15" s="1"/>
  <c r="I149" i="14"/>
  <c r="J149" i="14" s="1"/>
  <c r="F39" i="15"/>
  <c r="Q93" i="15" s="1"/>
  <c r="I143" i="14"/>
  <c r="J143" i="14" s="1"/>
  <c r="I141" i="14"/>
  <c r="I140" i="14"/>
  <c r="J140" i="14" s="1"/>
  <c r="I139" i="14"/>
  <c r="J139" i="14" s="1"/>
  <c r="I138" i="14"/>
  <c r="J138" i="14" s="1"/>
  <c r="I136" i="14"/>
  <c r="J136" i="14" s="1"/>
  <c r="F30" i="15" s="1"/>
  <c r="G162" i="14"/>
  <c r="I123" i="14"/>
  <c r="I122" i="14"/>
  <c r="I121" i="14"/>
  <c r="D106" i="14"/>
  <c r="D105" i="14"/>
  <c r="H106" i="14"/>
  <c r="G106" i="14"/>
  <c r="F106" i="14"/>
  <c r="E106" i="14"/>
  <c r="H105" i="14"/>
  <c r="H48" i="17" s="1"/>
  <c r="G105" i="14"/>
  <c r="F105" i="14"/>
  <c r="E105" i="14"/>
  <c r="E68" i="14"/>
  <c r="G68" i="14"/>
  <c r="H99" i="14"/>
  <c r="H42" i="17" s="1"/>
  <c r="Q115" i="17" s="1"/>
  <c r="Q135" i="17" s="1"/>
  <c r="G99" i="14"/>
  <c r="F99" i="14"/>
  <c r="D99" i="14"/>
  <c r="E99" i="14"/>
  <c r="J101" i="14"/>
  <c r="J103" i="14"/>
  <c r="J98" i="14"/>
  <c r="J97" i="14"/>
  <c r="J95" i="14"/>
  <c r="J94" i="14"/>
  <c r="J90" i="14"/>
  <c r="J88" i="14"/>
  <c r="J86" i="14"/>
  <c r="J85" i="14"/>
  <c r="J84" i="14"/>
  <c r="J83" i="14"/>
  <c r="J81" i="14"/>
  <c r="D53" i="9"/>
  <c r="D51" i="9"/>
  <c r="D48" i="9"/>
  <c r="D47" i="9"/>
  <c r="C44" i="9"/>
  <c r="D43" i="9"/>
  <c r="H117" i="9" s="1"/>
  <c r="D39" i="9"/>
  <c r="E69" i="15" s="1"/>
  <c r="D37" i="9"/>
  <c r="C34" i="9"/>
  <c r="C33" i="9"/>
  <c r="H124" i="9" s="1"/>
  <c r="D32" i="9"/>
  <c r="D30" i="9"/>
  <c r="C18" i="9"/>
  <c r="I18" i="9" s="1"/>
  <c r="C16" i="9"/>
  <c r="C14" i="9"/>
  <c r="C10" i="9"/>
  <c r="C9" i="9"/>
  <c r="C8" i="9"/>
  <c r="C7" i="9"/>
  <c r="C6" i="9"/>
  <c r="C5" i="9"/>
  <c r="E75" i="9" s="1"/>
  <c r="G54" i="14"/>
  <c r="F54" i="14"/>
  <c r="E54" i="14"/>
  <c r="D54" i="14"/>
  <c r="D55" i="9" s="1"/>
  <c r="H55" i="14"/>
  <c r="G55" i="14"/>
  <c r="F55" i="14"/>
  <c r="E55" i="14"/>
  <c r="D55" i="14"/>
  <c r="D56" i="9" s="1"/>
  <c r="I50" i="14"/>
  <c r="I52" i="14"/>
  <c r="I47" i="14"/>
  <c r="D48" i="14"/>
  <c r="D49" i="9" s="1"/>
  <c r="I46" i="14"/>
  <c r="H48" i="14"/>
  <c r="G48" i="14"/>
  <c r="F48" i="14"/>
  <c r="I43" i="14"/>
  <c r="I42" i="14"/>
  <c r="I38" i="14"/>
  <c r="I36" i="14"/>
  <c r="I34" i="14"/>
  <c r="I33" i="14"/>
  <c r="I32" i="14"/>
  <c r="I31" i="14"/>
  <c r="C15" i="9"/>
  <c r="I16" i="14"/>
  <c r="I14" i="14"/>
  <c r="J14" i="14" l="1"/>
  <c r="E15" i="15"/>
  <c r="G9" i="17"/>
  <c r="G10" i="17"/>
  <c r="J36" i="14"/>
  <c r="E37" i="15"/>
  <c r="F37" i="15"/>
  <c r="N77" i="15"/>
  <c r="E115" i="9"/>
  <c r="J43" i="14"/>
  <c r="E44" i="15"/>
  <c r="G44" i="15" s="1"/>
  <c r="H44" i="15" s="1"/>
  <c r="D12" i="9"/>
  <c r="J52" i="14"/>
  <c r="E53" i="15"/>
  <c r="F51" i="9"/>
  <c r="E51" i="15"/>
  <c r="J47" i="14"/>
  <c r="E48" i="15"/>
  <c r="F47" i="9"/>
  <c r="E47" i="15"/>
  <c r="J42" i="14"/>
  <c r="E43" i="15"/>
  <c r="J33" i="14"/>
  <c r="E34" i="15"/>
  <c r="J32" i="14"/>
  <c r="E33" i="15"/>
  <c r="J31" i="14"/>
  <c r="E32" i="15"/>
  <c r="J29" i="14"/>
  <c r="E30" i="15"/>
  <c r="G30" i="15" s="1"/>
  <c r="H30" i="15" s="1"/>
  <c r="E23" i="15"/>
  <c r="G23" i="15" s="1"/>
  <c r="H23" i="15" s="1"/>
  <c r="J16" i="14"/>
  <c r="E17" i="15"/>
  <c r="E13" i="15" s="1"/>
  <c r="F43" i="15"/>
  <c r="F34" i="15"/>
  <c r="F33" i="15"/>
  <c r="F32" i="15"/>
  <c r="F53" i="15"/>
  <c r="F51" i="15"/>
  <c r="F49" i="15"/>
  <c r="E35" i="9"/>
  <c r="H68" i="9" s="1"/>
  <c r="E35" i="15"/>
  <c r="J38" i="14"/>
  <c r="E39" i="15"/>
  <c r="J141" i="14"/>
  <c r="H51" i="9"/>
  <c r="I99" i="14"/>
  <c r="F42" i="17" s="1"/>
  <c r="K104" i="17" s="1"/>
  <c r="K135" i="17" s="1"/>
  <c r="E107" i="14"/>
  <c r="H22" i="9"/>
  <c r="H39" i="9"/>
  <c r="T115" i="17"/>
  <c r="G107" i="14"/>
  <c r="J121" i="14"/>
  <c r="F17" i="15"/>
  <c r="G33" i="9"/>
  <c r="H129" i="9" s="1"/>
  <c r="G44" i="9"/>
  <c r="E9" i="17"/>
  <c r="H107" i="14"/>
  <c r="H50" i="17" s="1"/>
  <c r="J122" i="14"/>
  <c r="G16" i="9"/>
  <c r="H32" i="9"/>
  <c r="G34" i="9"/>
  <c r="H37" i="9"/>
  <c r="Q130" i="9" s="1"/>
  <c r="Q131" i="9" s="1"/>
  <c r="T131" i="9" s="1"/>
  <c r="H43" i="9"/>
  <c r="H53" i="9"/>
  <c r="Q64" i="9" s="1"/>
  <c r="T64" i="9" s="1"/>
  <c r="J123" i="14"/>
  <c r="G15" i="9" s="1"/>
  <c r="C35" i="9"/>
  <c r="H48" i="9"/>
  <c r="H47" i="9"/>
  <c r="H30" i="9"/>
  <c r="E70" i="9" s="1"/>
  <c r="H70" i="9" s="1"/>
  <c r="Q70" i="9" s="1"/>
  <c r="T70" i="9" s="1"/>
  <c r="D42" i="17"/>
  <c r="E99" i="17" s="1"/>
  <c r="D49" i="17"/>
  <c r="D48" i="17"/>
  <c r="J48" i="17" s="1"/>
  <c r="C4" i="17"/>
  <c r="D56" i="14"/>
  <c r="D57" i="9" s="1"/>
  <c r="I161" i="14"/>
  <c r="J161" i="14" s="1"/>
  <c r="H56" i="9" s="1"/>
  <c r="I106" i="14"/>
  <c r="F32" i="9"/>
  <c r="E114" i="9"/>
  <c r="H114" i="9" s="1"/>
  <c r="J105" i="14"/>
  <c r="I154" i="14"/>
  <c r="J154" i="14" s="1"/>
  <c r="H49" i="9" s="1"/>
  <c r="I160" i="14"/>
  <c r="J160" i="14" s="1"/>
  <c r="H55" i="9" s="1"/>
  <c r="E162" i="14"/>
  <c r="I162" i="14" s="1"/>
  <c r="J162" i="14" s="1"/>
  <c r="H57" i="9" s="1"/>
  <c r="D68" i="14"/>
  <c r="J68" i="14" s="1"/>
  <c r="F68" i="14"/>
  <c r="F107" i="14" s="1"/>
  <c r="E13" i="9"/>
  <c r="J50" i="14"/>
  <c r="F37" i="9"/>
  <c r="E14" i="9"/>
  <c r="E33" i="9"/>
  <c r="F53" i="9"/>
  <c r="F22" i="9"/>
  <c r="F43" i="9"/>
  <c r="F30" i="9"/>
  <c r="E34" i="9"/>
  <c r="E16" i="9"/>
  <c r="F39" i="9"/>
  <c r="K69" i="15" s="1"/>
  <c r="E44" i="9"/>
  <c r="F48" i="9"/>
  <c r="I54" i="14"/>
  <c r="E56" i="14"/>
  <c r="J34" i="14"/>
  <c r="G56" i="14"/>
  <c r="F56" i="14"/>
  <c r="H56" i="14"/>
  <c r="I48" i="14"/>
  <c r="J46" i="14"/>
  <c r="I55" i="14"/>
  <c r="J3" i="14"/>
  <c r="E107" i="9" l="1"/>
  <c r="G17" i="15"/>
  <c r="H17" i="15" s="1"/>
  <c r="I18" i="15" s="1"/>
  <c r="I16" i="15"/>
  <c r="J22" i="9"/>
  <c r="F15" i="15"/>
  <c r="G15" i="15" s="1"/>
  <c r="H15" i="15" s="1"/>
  <c r="F14" i="15"/>
  <c r="G37" i="15"/>
  <c r="H37" i="15" s="1"/>
  <c r="N117" i="9"/>
  <c r="H92" i="9"/>
  <c r="T117" i="9"/>
  <c r="J43" i="9"/>
  <c r="J44" i="9"/>
  <c r="G33" i="15"/>
  <c r="H33" i="15" s="1"/>
  <c r="F12" i="9"/>
  <c r="E71" i="9"/>
  <c r="H71" i="9" s="1"/>
  <c r="Q71" i="9" s="1"/>
  <c r="Q72" i="9" s="1"/>
  <c r="J32" i="9"/>
  <c r="G32" i="15"/>
  <c r="H32" i="15" s="1"/>
  <c r="G43" i="15"/>
  <c r="H43" i="15" s="1"/>
  <c r="N104" i="17"/>
  <c r="K137" i="17"/>
  <c r="G53" i="15"/>
  <c r="H53" i="15" s="1"/>
  <c r="G51" i="15"/>
  <c r="H51" i="15" s="1"/>
  <c r="J51" i="9"/>
  <c r="G34" i="15"/>
  <c r="H34" i="15" s="1"/>
  <c r="E56" i="15"/>
  <c r="E49" i="15"/>
  <c r="E55" i="15"/>
  <c r="G39" i="15"/>
  <c r="H39" i="15" s="1"/>
  <c r="K93" i="15"/>
  <c r="N68" i="9"/>
  <c r="E16" i="15"/>
  <c r="T132" i="9"/>
  <c r="Q69" i="15"/>
  <c r="G35" i="9"/>
  <c r="H69" i="9" s="1"/>
  <c r="T69" i="9" s="1"/>
  <c r="F35" i="15"/>
  <c r="G35" i="15" s="1"/>
  <c r="H35" i="15" s="1"/>
  <c r="J39" i="9"/>
  <c r="J99" i="14"/>
  <c r="I16" i="9"/>
  <c r="Q122" i="9"/>
  <c r="T122" i="9" s="1"/>
  <c r="T130" i="9"/>
  <c r="E118" i="9"/>
  <c r="E119" i="9" s="1"/>
  <c r="H119" i="9" s="1"/>
  <c r="Q119" i="9" s="1"/>
  <c r="Q114" i="9"/>
  <c r="T114" i="9" s="1"/>
  <c r="Q120" i="9"/>
  <c r="Q121" i="9" s="1"/>
  <c r="T121" i="9" s="1"/>
  <c r="Q115" i="9"/>
  <c r="J37" i="9"/>
  <c r="I107" i="14"/>
  <c r="G13" i="9"/>
  <c r="I13" i="9" s="1"/>
  <c r="I10" i="17"/>
  <c r="H6" i="17"/>
  <c r="J6" i="17" s="1"/>
  <c r="I24" i="15" s="1"/>
  <c r="Q75" i="15"/>
  <c r="Q137" i="17"/>
  <c r="J30" i="9"/>
  <c r="F49" i="17"/>
  <c r="H49" i="17"/>
  <c r="G14" i="9"/>
  <c r="I14" i="9" s="1"/>
  <c r="J48" i="9"/>
  <c r="G48" i="15"/>
  <c r="H48" i="15" s="1"/>
  <c r="G47" i="15"/>
  <c r="J42" i="17"/>
  <c r="H99" i="17"/>
  <c r="E129" i="17"/>
  <c r="E131" i="17"/>
  <c r="C9" i="17"/>
  <c r="I9" i="17" s="1"/>
  <c r="E68" i="17"/>
  <c r="D3" i="17"/>
  <c r="J3" i="17" s="1"/>
  <c r="J120" i="14"/>
  <c r="J33" i="9"/>
  <c r="H128" i="9"/>
  <c r="J106" i="14"/>
  <c r="K114" i="9"/>
  <c r="N114" i="9" s="1"/>
  <c r="K115" i="9"/>
  <c r="K116" i="9" s="1"/>
  <c r="N116" i="9" s="1"/>
  <c r="D107" i="14"/>
  <c r="D50" i="17" s="1"/>
  <c r="H94" i="9"/>
  <c r="E15" i="9"/>
  <c r="I15" i="9" s="1"/>
  <c r="J54" i="14"/>
  <c r="F55" i="9"/>
  <c r="J55" i="9" s="1"/>
  <c r="J48" i="14"/>
  <c r="F49" i="9"/>
  <c r="K111" i="9" s="1"/>
  <c r="N111" i="9" s="1"/>
  <c r="J55" i="14"/>
  <c r="F56" i="9"/>
  <c r="J56" i="9" s="1"/>
  <c r="I56" i="14"/>
  <c r="I23" i="15" l="1"/>
  <c r="F56" i="15"/>
  <c r="G56" i="15" s="1"/>
  <c r="H56" i="15" s="1"/>
  <c r="F13" i="15"/>
  <c r="G13" i="15" s="1"/>
  <c r="H13" i="15" s="1"/>
  <c r="I22" i="15" s="1"/>
  <c r="G14" i="15"/>
  <c r="H14" i="15" s="1"/>
  <c r="F55" i="15"/>
  <c r="G55" i="15" s="1"/>
  <c r="H55" i="15" s="1"/>
  <c r="F16" i="15"/>
  <c r="F57" i="15" s="1"/>
  <c r="T71" i="9"/>
  <c r="H12" i="9"/>
  <c r="J12" i="9" s="1"/>
  <c r="K75" i="15"/>
  <c r="E57" i="15"/>
  <c r="H96" i="9"/>
  <c r="T96" i="9" s="1"/>
  <c r="J35" i="9"/>
  <c r="H95" i="9"/>
  <c r="T95" i="9" s="1"/>
  <c r="H68" i="17"/>
  <c r="F50" i="17"/>
  <c r="J50" i="17" s="1"/>
  <c r="T120" i="9"/>
  <c r="Q141" i="9"/>
  <c r="Q62" i="15" s="1"/>
  <c r="Q86" i="15" s="1"/>
  <c r="J49" i="17"/>
  <c r="H118" i="9"/>
  <c r="Q118" i="9" s="1"/>
  <c r="T118" i="9" s="1"/>
  <c r="Q116" i="9"/>
  <c r="T116" i="9" s="1"/>
  <c r="T115" i="9"/>
  <c r="K77" i="15"/>
  <c r="Q77" i="15"/>
  <c r="Q80" i="15" s="1"/>
  <c r="E82" i="17"/>
  <c r="E83" i="17" s="1"/>
  <c r="H83" i="17" s="1"/>
  <c r="G49" i="15"/>
  <c r="H49" i="15" s="1"/>
  <c r="H47" i="15"/>
  <c r="E132" i="17"/>
  <c r="H132" i="17" s="1"/>
  <c r="H131" i="17"/>
  <c r="H129" i="17"/>
  <c r="H135" i="17" s="1"/>
  <c r="E130" i="17"/>
  <c r="E135" i="17" s="1"/>
  <c r="J16" i="17"/>
  <c r="H75" i="17" s="1"/>
  <c r="H138" i="17" s="1"/>
  <c r="J73" i="14"/>
  <c r="J107" i="14"/>
  <c r="J56" i="14"/>
  <c r="F57" i="9"/>
  <c r="T142" i="9" l="1"/>
  <c r="T63" i="15" s="1"/>
  <c r="T87" i="15" s="1"/>
  <c r="T141" i="9"/>
  <c r="T62" i="15" s="1"/>
  <c r="T86" i="15" s="1"/>
  <c r="G16" i="15"/>
  <c r="H16" i="15" s="1"/>
  <c r="T145" i="9"/>
  <c r="H134" i="17"/>
  <c r="H74" i="15" s="1"/>
  <c r="J15" i="17"/>
  <c r="H22" i="15"/>
  <c r="I21" i="15" s="1"/>
  <c r="I51" i="15"/>
  <c r="G57" i="15"/>
  <c r="H57" i="15" s="1"/>
  <c r="I55" i="15"/>
  <c r="J20" i="14"/>
  <c r="H21" i="15" s="1"/>
  <c r="Q82" i="15"/>
  <c r="Q83" i="15" s="1"/>
  <c r="Q142" i="9"/>
  <c r="Q63" i="15" s="1"/>
  <c r="Q87" i="15" s="1"/>
  <c r="Q89" i="15" s="1"/>
  <c r="H78" i="15"/>
  <c r="H75" i="15"/>
  <c r="E75" i="17"/>
  <c r="H130" i="17"/>
  <c r="E75" i="15"/>
  <c r="J21" i="9"/>
  <c r="T66" i="15" l="1"/>
  <c r="T90" i="15" s="1"/>
  <c r="H76" i="15"/>
  <c r="H137" i="17"/>
  <c r="J20" i="9"/>
  <c r="Q65" i="15"/>
  <c r="Q144" i="9"/>
  <c r="E90" i="17"/>
  <c r="E134" i="17" s="1"/>
  <c r="T144" i="9"/>
  <c r="T148" i="9" s="1"/>
  <c r="T89" i="15"/>
  <c r="T92" i="15" s="1"/>
  <c r="T65" i="15"/>
  <c r="H91" i="9"/>
  <c r="E79" i="9"/>
  <c r="E76" i="9"/>
  <c r="D4" i="9"/>
  <c r="J4" i="9" s="1"/>
  <c r="H74" i="9"/>
  <c r="E73" i="9"/>
  <c r="E80" i="9"/>
  <c r="E78" i="9"/>
  <c r="K64" i="9"/>
  <c r="E104" i="9"/>
  <c r="E125" i="9"/>
  <c r="Q148" i="9" l="1"/>
  <c r="T68" i="15"/>
  <c r="Q92" i="15"/>
  <c r="Q68" i="15"/>
  <c r="Q70" i="15" s="1"/>
  <c r="E137" i="17"/>
  <c r="E74" i="15"/>
  <c r="E77" i="15" s="1"/>
  <c r="H77" i="15"/>
  <c r="H75" i="9"/>
  <c r="E112" i="9"/>
  <c r="H112" i="9" s="1"/>
  <c r="E106" i="9"/>
  <c r="H106" i="9" s="1"/>
  <c r="E126" i="9"/>
  <c r="H126" i="9" s="1"/>
  <c r="H125" i="9"/>
  <c r="H104" i="9"/>
  <c r="E105" i="9"/>
  <c r="H105" i="9" s="1"/>
  <c r="N132" i="9"/>
  <c r="E64" i="9"/>
  <c r="H64" i="9" s="1"/>
  <c r="N115" i="9"/>
  <c r="J34" i="9"/>
  <c r="J47" i="9"/>
  <c r="J53" i="9"/>
  <c r="N64" i="9"/>
  <c r="H73" i="9"/>
  <c r="K112" i="9"/>
  <c r="E65" i="9"/>
  <c r="K65" i="9" s="1"/>
  <c r="T70" i="15" l="1"/>
  <c r="T71" i="15" s="1"/>
  <c r="T95" i="15" s="1"/>
  <c r="E80" i="15"/>
  <c r="H80" i="15"/>
  <c r="H93" i="9"/>
  <c r="K66" i="9"/>
  <c r="N94" i="9"/>
  <c r="K109" i="9"/>
  <c r="K110" i="9" s="1"/>
  <c r="N110" i="9" s="1"/>
  <c r="K130" i="9"/>
  <c r="H115" i="9"/>
  <c r="E116" i="9"/>
  <c r="H116" i="9" s="1"/>
  <c r="K113" i="9"/>
  <c r="N113" i="9" s="1"/>
  <c r="N112" i="9"/>
  <c r="E113" i="9"/>
  <c r="H113" i="9" s="1"/>
  <c r="Q94" i="15" l="1"/>
  <c r="T94" i="15" s="1"/>
  <c r="Q71" i="15"/>
  <c r="Q95" i="15" s="1"/>
  <c r="N93" i="9"/>
  <c r="N145" i="9" s="1"/>
  <c r="H107" i="9"/>
  <c r="E108" i="9"/>
  <c r="K107" i="9"/>
  <c r="E89" i="9"/>
  <c r="E136" i="9"/>
  <c r="H136" i="9" s="1"/>
  <c r="J49" i="9"/>
  <c r="N130" i="9"/>
  <c r="K131" i="9"/>
  <c r="N131" i="9" s="1"/>
  <c r="E138" i="9"/>
  <c r="H138" i="9" s="1"/>
  <c r="H141" i="9" s="1"/>
  <c r="N109" i="9"/>
  <c r="J57" i="9"/>
  <c r="E66" i="9"/>
  <c r="N65" i="9"/>
  <c r="H65" i="9"/>
  <c r="H142" i="9" l="1"/>
  <c r="N142" i="9"/>
  <c r="N63" i="15" s="1"/>
  <c r="N87" i="15" s="1"/>
  <c r="N66" i="15"/>
  <c r="N90" i="15" s="1"/>
  <c r="H62" i="15"/>
  <c r="H86" i="15" s="1"/>
  <c r="N107" i="9"/>
  <c r="N141" i="9" s="1"/>
  <c r="H108" i="9"/>
  <c r="K108" i="9"/>
  <c r="K141" i="9" s="1"/>
  <c r="E137" i="9"/>
  <c r="E142" i="9" s="1"/>
  <c r="E139" i="9"/>
  <c r="H139" i="9" s="1"/>
  <c r="H82" i="9"/>
  <c r="H66" i="9"/>
  <c r="E90" i="9"/>
  <c r="H90" i="9" s="1"/>
  <c r="H145" i="9" l="1"/>
  <c r="H66" i="15" s="1"/>
  <c r="N144" i="9"/>
  <c r="N148" i="9" s="1"/>
  <c r="H63" i="15"/>
  <c r="H87" i="15" s="1"/>
  <c r="H137" i="9"/>
  <c r="E63" i="15"/>
  <c r="E87" i="15" s="1"/>
  <c r="N62" i="15"/>
  <c r="K62" i="15"/>
  <c r="E82" i="9"/>
  <c r="H144" i="9"/>
  <c r="K67" i="9"/>
  <c r="K142" i="9" s="1"/>
  <c r="N66" i="9"/>
  <c r="H148" i="9" l="1"/>
  <c r="H90" i="15"/>
  <c r="K63" i="15"/>
  <c r="N86" i="15"/>
  <c r="N89" i="15" s="1"/>
  <c r="N92" i="15" s="1"/>
  <c r="N65" i="15"/>
  <c r="N68" i="15" s="1"/>
  <c r="N80" i="15"/>
  <c r="K80" i="15"/>
  <c r="H64" i="15"/>
  <c r="K86" i="15"/>
  <c r="K144" i="9"/>
  <c r="K148" i="9" s="1"/>
  <c r="E97" i="9"/>
  <c r="E98" i="9"/>
  <c r="K87" i="15" l="1"/>
  <c r="K89" i="15" s="1"/>
  <c r="K92" i="15" s="1"/>
  <c r="K65" i="15"/>
  <c r="K68" i="15" s="1"/>
  <c r="K70" i="15" s="1"/>
  <c r="N70" i="15" s="1"/>
  <c r="H88" i="15"/>
  <c r="H89" i="15" s="1"/>
  <c r="H92" i="15" s="1"/>
  <c r="H65" i="15"/>
  <c r="E84" i="9"/>
  <c r="H68" i="15" l="1"/>
  <c r="E99" i="9"/>
  <c r="E85" i="9"/>
  <c r="E100" i="9" l="1"/>
  <c r="N71" i="15"/>
  <c r="K82" i="15"/>
  <c r="K94" i="15"/>
  <c r="N94" i="15" s="1"/>
  <c r="K71" i="15"/>
  <c r="E86" i="9"/>
  <c r="E101" i="9" s="1"/>
  <c r="K83" i="15" l="1"/>
  <c r="K95" i="15" s="1"/>
  <c r="N82" i="15"/>
  <c r="N83" i="15" s="1"/>
  <c r="N95" i="15" s="1"/>
  <c r="E87" i="9"/>
  <c r="E102" i="9" l="1"/>
  <c r="E141" i="9" s="1"/>
  <c r="E62" i="15" l="1"/>
  <c r="E65" i="15" s="1"/>
  <c r="E68" i="15" s="1"/>
  <c r="E70" i="15" s="1"/>
  <c r="H70" i="15" s="1"/>
  <c r="E144" i="9" l="1"/>
  <c r="E148" i="9" s="1"/>
  <c r="E86" i="15"/>
  <c r="E89" i="15" s="1"/>
  <c r="E92" i="15" s="1"/>
  <c r="E82" i="15" l="1"/>
  <c r="H71" i="15"/>
  <c r="E94" i="15"/>
  <c r="H94" i="15" s="1"/>
  <c r="E71" i="15"/>
  <c r="E83" i="15" l="1"/>
  <c r="E95" i="15" s="1"/>
  <c r="H82" i="15"/>
  <c r="H83" i="15" s="1"/>
  <c r="H95" i="15" s="1"/>
</calcChain>
</file>

<file path=xl/sharedStrings.xml><?xml version="1.0" encoding="utf-8"?>
<sst xmlns="http://schemas.openxmlformats.org/spreadsheetml/2006/main" count="1693" uniqueCount="499">
  <si>
    <t>SORSZÁM</t>
  </si>
  <si>
    <t>MEGNEVEZÉS</t>
  </si>
  <si>
    <t>ÖNKORMÁNYZAT</t>
  </si>
  <si>
    <t xml:space="preserve">I. </t>
  </si>
  <si>
    <t>Kiegészítő adatok FINANSZG listáról:</t>
  </si>
  <si>
    <t>VI.</t>
  </si>
  <si>
    <t>Ssz.</t>
  </si>
  <si>
    <t>JOGCÍM</t>
  </si>
  <si>
    <t>ÖNKORMÁNYZATI TÖRZSSZÁM</t>
  </si>
  <si>
    <t>INTÉZMÉNYI TÖRZSSZÁM</t>
  </si>
  <si>
    <t>Költségvetési számvitel</t>
  </si>
  <si>
    <t>Pénzügyi számvitel</t>
  </si>
  <si>
    <t>Tartozik</t>
  </si>
  <si>
    <t>Követel</t>
  </si>
  <si>
    <t>Összeg</t>
  </si>
  <si>
    <t>0022</t>
  </si>
  <si>
    <t>051(2)</t>
  </si>
  <si>
    <t>53/54</t>
  </si>
  <si>
    <t>4211</t>
  </si>
  <si>
    <t>2a</t>
  </si>
  <si>
    <t>059152</t>
  </si>
  <si>
    <t>4219</t>
  </si>
  <si>
    <t>098162</t>
  </si>
  <si>
    <t>0041</t>
  </si>
  <si>
    <t>3518</t>
  </si>
  <si>
    <t>921</t>
  </si>
  <si>
    <t>2b</t>
  </si>
  <si>
    <t>059153</t>
  </si>
  <si>
    <t>003</t>
  </si>
  <si>
    <t>3311</t>
  </si>
  <si>
    <t>005</t>
  </si>
  <si>
    <t>098163</t>
  </si>
  <si>
    <t>2c</t>
  </si>
  <si>
    <t>051(3)</t>
  </si>
  <si>
    <t>091112</t>
  </si>
  <si>
    <t>3511</t>
  </si>
  <si>
    <t>091122</t>
  </si>
  <si>
    <t>091132</t>
  </si>
  <si>
    <t>091142</t>
  </si>
  <si>
    <t>091152</t>
  </si>
  <si>
    <t>091162</t>
  </si>
  <si>
    <t>5a</t>
  </si>
  <si>
    <t>091113</t>
  </si>
  <si>
    <t>5b</t>
  </si>
  <si>
    <t>3657</t>
  </si>
  <si>
    <t>5c</t>
  </si>
  <si>
    <t>3672</t>
  </si>
  <si>
    <t>091123</t>
  </si>
  <si>
    <t>091133</t>
  </si>
  <si>
    <t>091143</t>
  </si>
  <si>
    <t>091153</t>
  </si>
  <si>
    <t>091163</t>
  </si>
  <si>
    <t>7a</t>
  </si>
  <si>
    <t>0522</t>
  </si>
  <si>
    <t>55</t>
  </si>
  <si>
    <t>4212</t>
  </si>
  <si>
    <t>7b</t>
  </si>
  <si>
    <t>0523</t>
  </si>
  <si>
    <t>7c</t>
  </si>
  <si>
    <t>7d</t>
  </si>
  <si>
    <t>7e</t>
  </si>
  <si>
    <t>7f</t>
  </si>
  <si>
    <t>7g</t>
  </si>
  <si>
    <t>7h</t>
  </si>
  <si>
    <t>7i</t>
  </si>
  <si>
    <t>05(2)</t>
  </si>
  <si>
    <t>5/8</t>
  </si>
  <si>
    <t>42</t>
  </si>
  <si>
    <t>52</t>
  </si>
  <si>
    <t>4213</t>
  </si>
  <si>
    <t>7j</t>
  </si>
  <si>
    <t>05(3)</t>
  </si>
  <si>
    <t>7k</t>
  </si>
  <si>
    <t>7l</t>
  </si>
  <si>
    <t>3654</t>
  </si>
  <si>
    <t>8a</t>
  </si>
  <si>
    <t>8b</t>
  </si>
  <si>
    <t>Önkormányzatot terhelő táppénz hozzájárulás elszámolása</t>
  </si>
  <si>
    <t>8c</t>
  </si>
  <si>
    <t>9a</t>
  </si>
  <si>
    <t>9b</t>
  </si>
  <si>
    <t>9c</t>
  </si>
  <si>
    <t>9d</t>
  </si>
  <si>
    <t>Fizetési/Tüzelő előleg elszámolása</t>
  </si>
  <si>
    <t>Bevétel</t>
  </si>
  <si>
    <t>09*(3) számlák</t>
  </si>
  <si>
    <t>9* és 36*K</t>
  </si>
  <si>
    <t>Kiadás</t>
  </si>
  <si>
    <t>05*(3) számlák</t>
  </si>
  <si>
    <t>5*,8* és 36*T</t>
  </si>
  <si>
    <t>5d</t>
  </si>
  <si>
    <t>Egyenleg1</t>
  </si>
  <si>
    <t>Egyenleg2</t>
  </si>
  <si>
    <t>Pénzkészlet
 változás</t>
  </si>
  <si>
    <t>09162</t>
  </si>
  <si>
    <t xml:space="preserve">Következő hónapot terhelő tartozás megelőlegezés </t>
  </si>
  <si>
    <t>V.</t>
  </si>
  <si>
    <t>VII.</t>
  </si>
  <si>
    <t xml:space="preserve">IX. </t>
  </si>
  <si>
    <t>X.</t>
  </si>
  <si>
    <t>XI.</t>
  </si>
  <si>
    <t>922</t>
  </si>
  <si>
    <t>098142</t>
  </si>
  <si>
    <t>098143</t>
  </si>
  <si>
    <t>059142</t>
  </si>
  <si>
    <t>5e</t>
  </si>
  <si>
    <t>5f</t>
  </si>
  <si>
    <t>8435</t>
  </si>
  <si>
    <t>7m</t>
  </si>
  <si>
    <t>7n</t>
  </si>
  <si>
    <t>053372</t>
  </si>
  <si>
    <t>053373</t>
  </si>
  <si>
    <t>Önkormányzat által teljesített  TB ellátások elszámolása</t>
  </si>
  <si>
    <t>2d</t>
  </si>
  <si>
    <t>2e</t>
  </si>
  <si>
    <t>2f</t>
  </si>
  <si>
    <t>3a</t>
  </si>
  <si>
    <t>3b</t>
  </si>
  <si>
    <t>Összesen</t>
  </si>
  <si>
    <t>VIII.</t>
  </si>
  <si>
    <t>36515</t>
  </si>
  <si>
    <r>
      <rPr>
        <b/>
        <sz val="24"/>
        <rFont val="Times New Roman"/>
        <family val="1"/>
        <charset val="238"/>
      </rPr>
      <t>Ellenőrzés</t>
    </r>
    <r>
      <rPr>
        <b/>
        <sz val="36"/>
        <rFont val="Times New Roman"/>
        <family val="1"/>
        <charset val="238"/>
      </rPr>
      <t xml:space="preserve">
</t>
    </r>
    <r>
      <rPr>
        <b/>
        <sz val="12"/>
        <rFont val="Times New Roman"/>
        <family val="1"/>
        <charset val="238"/>
      </rPr>
      <t>Egyenleg2=Pénzkészlet változás
Egyenleg1-Egyenleg2= 36* összevont forgalmának egyenlege</t>
    </r>
  </si>
  <si>
    <t>Pénzforgalomban jóváírt összeg/ megelőlegezés elszámolása</t>
  </si>
  <si>
    <t>5g</t>
  </si>
  <si>
    <t>5h</t>
  </si>
  <si>
    <t>megelőlegezés</t>
  </si>
  <si>
    <t>0550232</t>
  </si>
  <si>
    <t>0550233</t>
  </si>
  <si>
    <t>Kerekítési különbözet elszámolása</t>
  </si>
  <si>
    <t>053552</t>
  </si>
  <si>
    <t>053553</t>
  </si>
  <si>
    <t>094112</t>
  </si>
  <si>
    <t>004</t>
  </si>
  <si>
    <t>094113</t>
  </si>
  <si>
    <t>3514</t>
  </si>
  <si>
    <t>9244</t>
  </si>
  <si>
    <t xml:space="preserve"> - A Személyi juttatások bruttó összege összevontan tartalmazza a  hóközi, a kézi előadói könyvelést és a főszámfejtést. </t>
  </si>
  <si>
    <t xml:space="preserve"> - Igazgatóságot megillető kifizetőhely által - bruttó módon - teljesített TB és CST ellátások 
(15/A 2.3 - 26. sor - c. oszlop)</t>
  </si>
  <si>
    <t>Pénzforgalmi jóváírás összesen</t>
  </si>
  <si>
    <t>HIVATAL ÉS INTÉZMÉNYEK
ÖSSZESEN</t>
  </si>
  <si>
    <t>PÉNZÜGYI KÖRZET
ÖSSZESEN</t>
  </si>
  <si>
    <t>XII.</t>
  </si>
  <si>
    <t>XIII.</t>
  </si>
  <si>
    <t>2g</t>
  </si>
  <si>
    <t>Önkormányzati TB és CST ellátások kifizetése (önkormányzat utalja)</t>
  </si>
  <si>
    <t>Önkormányzat működési támogatásával kapcsolatos követelés elszámolása</t>
  </si>
  <si>
    <t>Önkormányzat által teljesített 
TB  ellátásokból köt. levonás elszámolása</t>
  </si>
  <si>
    <t xml:space="preserve">        ebből önkormányzat által kifizetett összeg</t>
  </si>
  <si>
    <t>Önkormányazt által teljesített  TB ellátások levonásának elszámolása</t>
  </si>
  <si>
    <t>7p</t>
  </si>
  <si>
    <t>09163</t>
  </si>
  <si>
    <t xml:space="preserve">  - Társulás nettósítási különbözet TB levonás nélkül</t>
  </si>
  <si>
    <t xml:space="preserve">  - Társulás foglalkoztatót terhelő adó, járulék stb.</t>
  </si>
  <si>
    <t xml:space="preserve">  - Társulás munkavállalót terhelő adó, járulék 
TB ellátás levonása nélkül</t>
  </si>
  <si>
    <t>055063</t>
  </si>
  <si>
    <t>055062</t>
  </si>
  <si>
    <t>Önkorm.
közf. nélkül</t>
  </si>
  <si>
    <t>RÉSZLETEZŐ ADATOK AZ ÖNKORMÁNYZAT ÉS A PÉNZÜGYI KÖRZETÉHEZ TARTOZÓ KÖLTSÉGVETÉSI SZERVEK ADATAIRÓL</t>
  </si>
  <si>
    <t>Hivatkozás</t>
  </si>
  <si>
    <t xml:space="preserve">TB ellátások bruttó összege  </t>
  </si>
  <si>
    <t xml:space="preserve">Forgótőke visszapótlás </t>
  </si>
  <si>
    <t>Állami adóhatóság felé teljesítendő befizetés</t>
  </si>
  <si>
    <t>Nettósítási különbözet</t>
  </si>
  <si>
    <t>Kerekítési külünbözet</t>
  </si>
  <si>
    <t xml:space="preserve">Forgótőke visszapótlás  </t>
  </si>
  <si>
    <t>Társulás
közf. nélkül</t>
  </si>
  <si>
    <t>4215</t>
  </si>
  <si>
    <t>TÁRSULÁS ÉS INTÉZMÉNY TÖRZSSZÁM</t>
  </si>
  <si>
    <t>2h</t>
  </si>
  <si>
    <t>5i</t>
  </si>
  <si>
    <t>5j</t>
  </si>
  <si>
    <t>Társulás által teljesített  TB ellátás nettó összegének táppénzhozzájárulással csökkentett pénzforgalmi átutalása- ha nem az önkormányzat fizette ki</t>
  </si>
  <si>
    <t>Társulást terhelő táppénz öszegének  pénzforgalmi átutalása</t>
  </si>
  <si>
    <t>Társulás által teljesített 
TB  ellátásokból köt. levonás elszámolása</t>
  </si>
  <si>
    <t>7q</t>
  </si>
  <si>
    <t>7r</t>
  </si>
  <si>
    <t>7s</t>
  </si>
  <si>
    <t>Könyvelési hiba</t>
  </si>
  <si>
    <t>Az esettanulmány kitöltétéséhez kiegészítő információk:</t>
  </si>
  <si>
    <t xml:space="preserve"> - Az "ALAPADATOK" munkafüzeten kizárólag a fehér hátterű cellákba lehet rögzíteni, a szürke cellák mindig számított értéket mutatnak.</t>
  </si>
  <si>
    <t xml:space="preserve"> - Az "ELLENŐRZŐ ADATOK" munkafüzetlap összesíti a bevitt adatokat, melyet minden esetben ellenőrizni szükséges a rendelkezésre álló dokumentumokkal.</t>
  </si>
  <si>
    <t>Az egyes munkafüzetlapok használatával kapcsolatos információk:</t>
  </si>
  <si>
    <t>RÉSZLETEZŐ ADATOK AZ ÖNKORMÁNYZAT ÉS A PÉNZÜGYI KÖRZETÉHEZ TARTOZÓ KÖLTSÉGVETÉSI SZERVEK ÉS TÁRSULÁSOK ADATAIRÓL</t>
  </si>
  <si>
    <t>Önkormányzat</t>
  </si>
  <si>
    <t>Társulás és intézményei összesen</t>
  </si>
  <si>
    <t>TÁRSULÁS ÉS INTÉZMÉNYEI TÖRZSSZÁM</t>
  </si>
  <si>
    <t>Intézményi 
közfogl.</t>
  </si>
  <si>
    <t>Társulás és intézményei közfoglalkozt.</t>
  </si>
  <si>
    <t>Önkorm.
Közfoglalkozt</t>
  </si>
  <si>
    <t>Önkorm. Közfogl.
Összesen</t>
  </si>
  <si>
    <t>Önkorm. közf.nélkül
Összesen</t>
  </si>
  <si>
    <t>A B) személyi juttatás és nettó finanszírozás elszámolása:</t>
  </si>
  <si>
    <t>Önk. Intézményt és Társulást illető  TB ellátás pénzforgalmi jóváírása</t>
  </si>
  <si>
    <t>Intézményi 
közfogl. nélkül</t>
  </si>
  <si>
    <t xml:space="preserve">Tárgyhavi támogatási előirányzat összesen </t>
  </si>
  <si>
    <t>MEGNEVEZÉS
(hivatkozás)</t>
  </si>
  <si>
    <t>Intézményi 
(hivatal)
közfogl.</t>
  </si>
  <si>
    <t>II/c.</t>
  </si>
  <si>
    <t>II/b.</t>
  </si>
  <si>
    <t>II/a.</t>
  </si>
  <si>
    <t xml:space="preserve">II/a. </t>
  </si>
  <si>
    <t xml:space="preserve"> - ebből Helyi önkormányzatok működésének támogatása beszámítással
(15/A. 1.1./a  - A/7. sor c.) oszlop)</t>
  </si>
  <si>
    <t xml:space="preserve"> -ebből Települési önkormányzatok egyes köznevelési feladatainak támogatása
(15/A. 1.1./a  - A/12. sor c.) oszlop)</t>
  </si>
  <si>
    <t xml:space="preserve"> - ebből Települési támogatások szociális, gyermekjóléti és gyermekétkeztetési feladatainak támogatása (15/A. 1.1./a  - A/19. sor c.) oszlop)</t>
  </si>
  <si>
    <t xml:space="preserve"> - ebből Települési önkormányzatok kulturális feladatainak támogatása 
(15/A. 1.1./a  - A/23. sor c.) oszlop)</t>
  </si>
  <si>
    <t xml:space="preserve"> - ebből Önkormányzati elszámolások 
(15/A. 1.1./a  - A/24. sor c.) oszlop)</t>
  </si>
  <si>
    <t xml:space="preserve"> - ebből Költségvetési szerveknél foglalkoztatottak 2017. évi kompenzációja
(15/A. 1.1./a  - A/25. sor c.) oszlop)</t>
  </si>
  <si>
    <t>Tárgyhavi támogatási előirányzat összesen (15/A. 1.1/a.  - A/28. sor =15/A 3.1 -1. sor=15/A. 4.2 - II. 1.sor)</t>
  </si>
  <si>
    <t xml:space="preserve">Egyéb csökkentő tételek </t>
  </si>
  <si>
    <t>Az A) és C) személyi juttatás és nettó finanszírozás számviteli elszámolása:</t>
  </si>
  <si>
    <t xml:space="preserve">Önk. Intézményi TB és CST ellátások kifizetése </t>
  </si>
  <si>
    <t xml:space="preserve">Társulás TB és CST ellátások kifizetése </t>
  </si>
  <si>
    <t>Társulás kifizetenő személyi juttatás összege (önkormányzat utalja)</t>
  </si>
  <si>
    <t>Önkormányzati kifizetendő személyi juttatás összege (önkormányzat utalja)</t>
  </si>
  <si>
    <t>Önkormányzat működési támogatása bevétel teljesítésként</t>
  </si>
  <si>
    <t>TÁRSULÁS ÉS INTÉZMÉNYEK
ÖSSZESEN</t>
  </si>
  <si>
    <t>Önk. által teljesített TB ellátás pénzforgalmi jóváírása</t>
  </si>
  <si>
    <t>Önk.Intézményt és a Társulást illető  TB ellátás pénzforgalmi jóváírása</t>
  </si>
  <si>
    <t>Önk.Intézmény által teljesített  TB ellátás nettó összegének táppénzhozzájárulással csökkentett pénzforgalmi átutalása amennyiben nem az önkormányzat fizette ki</t>
  </si>
  <si>
    <t>Önk. Intézményt terhelő táppénz öszegének  pénzforgalmi átutalása</t>
  </si>
  <si>
    <t>Társulás által teljesített  TB ellátás nettó összegének táppénzhozzájárulással csökkentett pénzforgalmi átutalása amennyiben nem az önkormányzat fizette ki</t>
  </si>
  <si>
    <t>Önkormányzat működési támogatásának elszámolása pénzforgalom nélkül</t>
  </si>
  <si>
    <t>Önk.Intézményi kifizetenő személyi juttatás összege (önkormányzat utalja)</t>
  </si>
  <si>
    <t>Támogatással fedezett kiadások elszámolása
pénzforgalom nélkül</t>
  </si>
  <si>
    <t xml:space="preserve">  - Önkormányzati munkáltatót terhelő  adó, járulék stb.</t>
  </si>
  <si>
    <t xml:space="preserve">  - Önkormányzati munkavállalót terhelő adó, járulék TB ellátás levonás nélkül</t>
  </si>
  <si>
    <t xml:space="preserve">  - Egyéb befizetési kötelezettség</t>
  </si>
  <si>
    <t xml:space="preserve">  - Forgótőke feltöltési kötelezettség
 nettó finanszírozásból</t>
  </si>
  <si>
    <t>Önk. Intézmény által teljesített 
TB  ellátásokból köt. levonás elszámolása</t>
  </si>
  <si>
    <t>Önk. Intézményt és Társulást terhelő táppénz hozzájárulás elszámolása</t>
  </si>
  <si>
    <t>Ellenőrzés
Egyenleg2=Pénzkészlet változás
Egyenleg1-Egyenleg2= 36* összevont forgalmának egyenlege</t>
  </si>
  <si>
    <t>Önk. Intézmények összesen</t>
  </si>
  <si>
    <t>Önk. Intézmény és Társulás
 OSSZESEN</t>
  </si>
  <si>
    <t>Önk. Intézmények és Társulás összesen</t>
  </si>
  <si>
    <t>Személyi jutttás bruttó összeg</t>
  </si>
  <si>
    <t xml:space="preserve">Tásrulás TB és CST ellátások kifizetése </t>
  </si>
  <si>
    <t>Közfoglalkoztatási bér és közteher fedezetére szolgáló - Nemzeti Foglalkoztatási Alapból folyósítandó támogatás összege</t>
  </si>
  <si>
    <t>Közfoglalkoztatási bér és közteher fedezetére szolgáló - Nemzeti Foglalkoztatási Alapból folyósítandó támogatás bevétel teljesítésként</t>
  </si>
  <si>
    <t>Önk. Intézmény által teljesített  TB ellátás nettó összegének táppénzhozzájárulással csökkentett pénzforgalmi átutalása amennyiben nem az önkormányzat fizette ki</t>
  </si>
  <si>
    <t>Önk.Intézményt terhelő táppénz öszegének  pénzforgalmi átutalása</t>
  </si>
  <si>
    <r>
      <t xml:space="preserve">  - Önk. </t>
    </r>
    <r>
      <rPr>
        <b/>
        <sz val="12"/>
        <rFont val="Times New Roman"/>
        <family val="1"/>
        <charset val="238"/>
      </rPr>
      <t>I</t>
    </r>
    <r>
      <rPr>
        <b/>
        <i/>
        <sz val="12"/>
        <rFont val="Times New Roman"/>
        <family val="1"/>
        <charset val="238"/>
      </rPr>
      <t>ntézményi nettósítási különbözet TB levonás nélkül</t>
    </r>
  </si>
  <si>
    <t xml:space="preserve">  - Önk. Intézményi munkáltatót terhelő adó, járulék stb.</t>
  </si>
  <si>
    <t xml:space="preserve">  - Önk. Intézményi munkavállalót terhelő adó, járulék 
TB ellátás levonása nélkül</t>
  </si>
  <si>
    <t xml:space="preserve">  - Önk. Intézményi nettósítási különbözet TB levonás nélkül</t>
  </si>
  <si>
    <t xml:space="preserve">  - Forgótőke felhasználás - közfoglalkoztatáshoz kapcsolódó
 (egyéb levonás)</t>
  </si>
  <si>
    <t xml:space="preserve"> - Forgótőke felhasználás - közfoglalkoztatáshoz kapcsolódó (postaköltség)</t>
  </si>
  <si>
    <t>11a</t>
  </si>
  <si>
    <t>11b</t>
  </si>
  <si>
    <t>Előző időszak munkabérkülönbözete (+)</t>
  </si>
  <si>
    <t>Előző időszak munkabérkülönbözete (-)</t>
  </si>
  <si>
    <t>36516</t>
  </si>
  <si>
    <t>Eltérés</t>
  </si>
  <si>
    <t>ebből számlán maradó</t>
  </si>
  <si>
    <t xml:space="preserve"> - Az önkormányzat és intézményei és a társulás közfoglalkoztatásával kapcsolatban az NFA és az önkormányzat között van támogatási szerződés.</t>
  </si>
  <si>
    <t xml:space="preserve"> - A számított cellák eredményét minden esetben ellenőrizni kell a rendelkezésre álló dokumentumok alapján!</t>
  </si>
  <si>
    <t xml:space="preserve"> - Amennyiben az "ALAPADATOK" munkafüzetlapra új sorok kerülnek beszúrásra, akkor a többi munkafüzetlap sorait is aktualizálni szükséges!</t>
  </si>
  <si>
    <t>Közfoglalkoztatottak adatai nélkül</t>
  </si>
  <si>
    <t>Közfoglalkoztatottak adatai</t>
  </si>
  <si>
    <t>INTÉZMÉNYEK
ÖSSZESEN</t>
  </si>
  <si>
    <t>TÁRSULÁS</t>
  </si>
  <si>
    <t>RÉSZLETEZŐ ADATOK A TÁRSULÁS ÉS A HOZZÁ TARTOZÓ KÖLTSÉGVETÉSI SZERVEK ADATAIRÓL</t>
  </si>
  <si>
    <t>Társulás intézménye
közf.nélkül</t>
  </si>
  <si>
    <t>Társulás 
Intézmény
közf.nélkül
 OSSZESEN</t>
  </si>
  <si>
    <t>Társulás Összesen
közf.nélkül</t>
  </si>
  <si>
    <t xml:space="preserve"> - Az előző időszak munkabérkülönbözetének elszámolásakor feltételezzük, hogy a számfejtés helyesbítését már korábban az Áhsz. 40. § (4) bekezdés szerint elvégezték.</t>
  </si>
  <si>
    <t xml:space="preserve"> - A személyi juttatások és a TB ellátások nettó összege az önkormányzat fizetési számlájáról került kiutalásra a főszámfejtéssel (nettó munkabér csoportos átutalással). Az elszámolás lehetővé teszi azonban azt is, ha a TB ellátásokat nem az önkormányzat teljesíti.</t>
  </si>
  <si>
    <t>ebből Közfogl.forgótőke miatt</t>
  </si>
  <si>
    <t xml:space="preserve"> - Forgótőke felhasználás postaköltség</t>
  </si>
  <si>
    <t xml:space="preserve">  - Forgótőke felhasználás (egyéb levonás)</t>
  </si>
  <si>
    <t>Közfoglalkoztatás forgótőke felhasználás korrekció - egyéb levonás</t>
  </si>
  <si>
    <t xml:space="preserve">         - ebből Munkavállalót terhelő</t>
  </si>
  <si>
    <t xml:space="preserve"> - ebből levont tételek</t>
  </si>
  <si>
    <t>Egyéb csökkentő tételek</t>
  </si>
  <si>
    <t>ESETTANULMÁNY A TELEPÜLÉSI ÖNKORMÁNYZATOK HAVI NETTÓ FINANSZÍROZÁSÁNAK SZÁMVITELI ELSZÁMOLÁSÁHOZ</t>
  </si>
  <si>
    <t xml:space="preserve"> - A számviteli elszámolás alatt található kontroll számok mutatják meg, hogy megfelelően történt-e az adatok bevitele, illetve annak alapján a könyvelés az egyes munkafüzetlapokon. Amennyiben az egyes egyenlegek között eltérés van, annak okát fel kell tárni, addig a könyvelés nem végezehető el. 
Az eltérés okának feltárásában segít az "ELLENŐRZŐ ADATOK" munkafüzetlap végén található kontroll számítás.</t>
  </si>
  <si>
    <t xml:space="preserve"> - A  "Nettó fin 05 hóÖnkormányzat KFN" munkafüzetlap tartalmazza a közfoglalkoztatottak adatai nélküli számviteli elszámolást.</t>
  </si>
  <si>
    <t xml:space="preserve"> - A "Nettó fin 05 hóÖnkormányzat KFN" munkafüzetlap" 13. Közfoglalkoztatás forgótőke felhasználás korrekció - egyéb levonás sora tartalmazza a közfoglalkoztatással kapcsolatos forgótőke elszámolásának korrekcióját, mely a havi nettósítási adatlapok, a havi finansz listák és azok mellékletei  közötti koherencia zavar miatt szükséges.</t>
  </si>
  <si>
    <t xml:space="preserve"> - A  "Nettó fin 05 hóÖnkormányzat KF" munkafüzetlap tartalmazza a közfoglalkoztatottak adatainak számviteli elszámolását.</t>
  </si>
  <si>
    <t xml:space="preserve"> - A  "Nettó fin 05 hóÖnkormányzat KF" munkafüzetlap 13. Közfoglalkoztatás forgótőke felhasználás korrekció - egyéb levonás sora tartalmazza a közfoglalkoztatással kapcsolatos forgótőke elszámolásának korrekcióját, mely a havi nettósítási adatlapok, a havi finansz listák és azok mellékletei  közötti koherencia zavar miatt szükséges.</t>
  </si>
  <si>
    <t>Tárgyhavi támogatási előirányzat összesen (15/A. 1.1  - A/29. sor c.) oszlop = 15/A 3.1 I/A. 1. sor )</t>
  </si>
  <si>
    <t xml:space="preserve"> - ebből Helyi önkormányzatok működésének általános támogatása
(15/A. 1.1 - A/7. sor c.) oszlop)</t>
  </si>
  <si>
    <t xml:space="preserve"> -ebből Települési önkormányzatok egyes köznevelési feladatainak támogatása
(15/A. 1.1 - A/12. sor c.) oszlop)</t>
  </si>
  <si>
    <t xml:space="preserve"> - ebből Települési önkormányzatok szociális, gyermekjóléti és gyermekétkeztetési feladatainak támogatása (15/A. 1.1  - A/19. sor c.) oszlop)</t>
  </si>
  <si>
    <t xml:space="preserve"> - ebből Települési önkormányzatok kulturális feladatainak támogatása 
(15/A. 1.1  - A/24. sor c.) oszlop)</t>
  </si>
  <si>
    <t xml:space="preserve"> - ebből Önkormányzati elszámolások 
(15/A. 1.1  - A/25. sor c.) oszlop)</t>
  </si>
  <si>
    <t xml:space="preserve"> - ebből Költségvetési szerveknél foglalkoztatottak 2018. évi kompenzációja
(15/A. 1.1  - A/26. sor c.) oszlop)</t>
  </si>
  <si>
    <t>Nettósítási különbözet (15/A 2.3 - 27. sor c.) oszlop)</t>
  </si>
  <si>
    <t>(15/A 2.3 - 21. sor c.) oszlop)</t>
  </si>
  <si>
    <t>(15/A 2.3 - 2., 5., 6., 8.,  10/a., 10/b., 10/c., 10/d.,  11., 14., 15., 16., 17. sor - c.) oszlop)</t>
  </si>
  <si>
    <t xml:space="preserve">         - ebből Foglalkoztatót terhelő</t>
  </si>
  <si>
    <t>(15/A 2.3 - 3., 4., 7., 9.,  10/e., 10/f., 12., 13. sor - c.) oszlop)</t>
  </si>
  <si>
    <t>(15/A 2.3 - 26. sor- c. oszlop)</t>
  </si>
  <si>
    <t>(=15/A 3.1 - I/A/9.sor)</t>
  </si>
  <si>
    <t>Igazgatóságot megillető forgótőke visszapótlása</t>
  </si>
  <si>
    <t>(=15/A 3.1- I/A/3.sor)
(=15/A 3.1 -III/9. sor - c.) oszlop)</t>
  </si>
  <si>
    <t>(=15/A 3.1 - I/A 10. sor)</t>
  </si>
  <si>
    <t xml:space="preserve">(15/A 2.3 - 25. sor- c. oszlop) 
(=15/A 2.4 - I/C/ 3. sor 6. oszlop) </t>
  </si>
  <si>
    <t>III/a.</t>
  </si>
  <si>
    <t>III/b.</t>
  </si>
  <si>
    <t>III/c.</t>
  </si>
  <si>
    <t xml:space="preserve">    - ebből A helyi önkormányzatoknak utalandó nettó összeg </t>
  </si>
  <si>
    <t xml:space="preserve">    - ebből A helyi önkormányzat részére utalandó TB és CST ellátások táppénz hozzájárulással csökkentett összege</t>
  </si>
  <si>
    <t>IV/a.</t>
  </si>
  <si>
    <t>IV/b.</t>
  </si>
  <si>
    <t>IV/c.</t>
  </si>
  <si>
    <t>IV/d.</t>
  </si>
  <si>
    <t xml:space="preserve">    - ebből köztehertartozás összege </t>
  </si>
  <si>
    <t xml:space="preserve">    - ebből forgótőke miatti tartozás összege </t>
  </si>
  <si>
    <t xml:space="preserve">    - ebből lemondás miatti tartozás összege </t>
  </si>
  <si>
    <t>(MEGYE_TÖRSZSZÁM_201805_finansz_2.pdf tábla összesítője (piros fejléc)  - 8. sor Kifizetendő oszlop)</t>
  </si>
  <si>
    <t xml:space="preserve">Kifizetendő személyi juttatás (járandóság) összege </t>
  </si>
  <si>
    <t>(MEGYE_TÖRSZSZÁM_201805_finansz_2.pdf  tábla összesítője (piros fejléc) - 9. sor Bruttó összegből a 20/B. sor adatán felüli rész)</t>
  </si>
  <si>
    <t>(MEGYE_TÖRSZSZÁM_201805_finansz_2.pdf  tábla összesítője (piros fejléc) - 9. sor Levonás osszlop)</t>
  </si>
  <si>
    <t>(MEGYE_TÖRSZSZÁM_201805_finansz_2.pdf  tábla összesítője (piros fejléc) - 9. sor Kifizetendő oszlopból a 20/B. sor adatán felüli rész)</t>
  </si>
  <si>
    <t>saját analitika szerint</t>
  </si>
  <si>
    <t>(MEGYE_TÖRSZSZÁM_201805_finansz_2.pdf tábla összesítője (piros fejléc) - 18. sor)</t>
  </si>
  <si>
    <t>Munkáltatót terhelő táppénz hozzájárulás összege</t>
  </si>
  <si>
    <t>(MEGYE_TÖRSZSZÁM_201805_finansz_2.pdf tábla összesítője (piros fejléc) - 32. sor)</t>
  </si>
  <si>
    <t>(MEGYE_TÖRSZSZÁM_201805_kolev_2.pdf tábla összesen oszlop)</t>
  </si>
  <si>
    <t xml:space="preserve">     -ebből Fizetési előleg/ Tüzelő előleg</t>
  </si>
  <si>
    <t xml:space="preserve">    -ebből Előző időszak munkabérkülönbözete</t>
  </si>
  <si>
    <t>(MEGYE_TÖRSZSZÁM_201805_finansz_2.pdf tábla (piros fejléc) - 29. sor)</t>
  </si>
  <si>
    <t>(MEGYE_TÖRSZSZÁM_201708_finansz_2.pdf tábla (piros fejléc) - 24. sor +26. sor)</t>
  </si>
  <si>
    <t xml:space="preserve">     -ebből postaköltség  </t>
  </si>
  <si>
    <t>(MEGYE_TÖRSZSZÁM_201805_kolev_1.pdf tábla Egyedileg utalandó finanszírozott levonás összesen sor összesen oszlop)</t>
  </si>
  <si>
    <t xml:space="preserve">    -ebből Közfoglalkoztatottak forgótőke felhasználás IX. fejezetből történő feltöltése</t>
  </si>
  <si>
    <t xml:space="preserve">     -ebből levont tételek </t>
  </si>
  <si>
    <t xml:space="preserve">    -ebből kifizetendő összeg </t>
  </si>
  <si>
    <t>(MEGYE_TÖRSZSZÁM_201805_finansz_2.pdf tábla összesítője (piros fejléc) - 12. sor)</t>
  </si>
  <si>
    <t>(MEGYE_TÖRSZSZÁM_201805_finansz_2.pdf tábla összesítője (piros fejléc) - 19. sor táppénzhozzájárulás nélkül)</t>
  </si>
  <si>
    <t xml:space="preserve">   -ebből Foglalkoztatót terhelő adó, járulékok</t>
  </si>
  <si>
    <t xml:space="preserve">   -ebből Munkavállalót terhelő adó, járulék</t>
  </si>
  <si>
    <t>(MEGYE_TÖRSZSZÁM_201805_finansz_2.pdf tábla összesítője (piros fejléc) - 31. sor)</t>
  </si>
  <si>
    <t>(MEGYE_TÖRSZSZÁM_201805_finansz_2.pdf tábla összesítője (piros fejléc) - 8. sor Bruttó összeg oszlop)</t>
  </si>
  <si>
    <t>Személyi juttatások/járandóságok bruttó összege</t>
  </si>
  <si>
    <t xml:space="preserve">   -ebből Munkavállalót terhelő adó,járulék</t>
  </si>
  <si>
    <t>(Tájékoztató a kerekítési különbözetről 21. sor)</t>
  </si>
  <si>
    <t>Közfoglalkoztatási bér és közteher fedezetére szolgáló - Nemzeti Foglalkoztatási Alapból folyósítandó - támogatás összege
(15/A. 1.1 B/1 sor=15/A 3.1- I/B. 1. sor)</t>
  </si>
  <si>
    <t>Nettósítási különbözet (15/A 2.3 - 27. sor b.) oszlop)</t>
  </si>
  <si>
    <t>(15/A 2.3 - 21. sor b.) oszlop)</t>
  </si>
  <si>
    <t>(15/A 2.3 - 2., 5., 6., 8.,  10/a., 10/b., 10/c., 10/d.,  11., 14., 15., 16., 17. sor - b.) oszlop)</t>
  </si>
  <si>
    <t>(15/A 2.3 - 3., 4., 7., 9.,  10/e., 10/f., 12., 13. sor - b.) oszlop)</t>
  </si>
  <si>
    <t>(15/A 2.3 - 26. sor- b.) oszlop)</t>
  </si>
  <si>
    <t>(MEGYE_TÖRSZSZÁM_201805_finansz_1.pdf tábla összesítője (piros fejléc)  - 8. sor Kifizetendő oszlop)</t>
  </si>
  <si>
    <t>(MEGYE_TÖRSZSZÁM_201805_finansz_1.pdf  tábla összesítője (piros fejléc) - 9. sor Bruttó összegből a 20/B. sor adatán felüli rész)</t>
  </si>
  <si>
    <t>(MEGYE_TÖRSZSZÁM_201805_finansz_1.pdf  tábla összesítője (piros fejléc) - 9. sor Levonás osszlop)</t>
  </si>
  <si>
    <t>(MEGYE_TÖRSZSZÁM_201805_finansz_1.pdf  tábla összesítője (piros fejléc) - 9. sor Kifizetendő oszlopból a 20/B. sor adatán felüli rész)</t>
  </si>
  <si>
    <t xml:space="preserve"> - ebből kifizetendő összeg </t>
  </si>
  <si>
    <t>(MEGYE_TÖRSZSZÁM_201805_finansz_1.pdf tábla összesítője (piros fejléc) - 18. sor)</t>
  </si>
  <si>
    <t>(MEGYE_TÖRSZSZÁM_201805_finansz_1.pdf tábla összesítője (piros fejléc) - 32. sor)</t>
  </si>
  <si>
    <t>(MEGYE_TÖRSZSZÁM_201805_kolev_1.pdf tábla összesen oszlop)</t>
  </si>
  <si>
    <t>(MEGYE_TÖRSZSZÁM_201805_finansz_1.pdf tábla (piros fejléce) - 29. sor)</t>
  </si>
  <si>
    <t>(MEGYE_TÖRSZSZÁM_201805_finansz_1.pdf tábla (piros fejléce) - 24. sor +26. sor)</t>
  </si>
  <si>
    <t>(MEGYE_TÖRSZSZÁM_201805_finansz_1.pdf tábla összesítője (piros fejléc) - 12. sor)</t>
  </si>
  <si>
    <t>(MEGYE_TÖRSZSZÁM_201805_finansz_1.pdf tábla összesítője (piros fejléc) - 19. sor táppénz hozzájárulás nélkül)</t>
  </si>
  <si>
    <t>(MEGYE_TÖRSZSZÁM_201805_finansz_1.pdf tábla összesítője (piros fejléc) - 31. sor)</t>
  </si>
  <si>
    <t>(MEGYE_TÖRSZSZÁM_201805_finansz_1.pdf tábla összesítője (piros fejléc) - 8. sor Bruttó összeg oszlop)</t>
  </si>
  <si>
    <t xml:space="preserve"> - Az állami adóhatóság felé teljesítendő befizetési kötelezettség összesen 
(15/A 2.3 - 21. sor c.) oszlop)</t>
  </si>
  <si>
    <t xml:space="preserve">         - ebből Foglalkoztatót terhelő
(15/A 2.3 - 2., 5., 6., 8.,  10/a., 10/b., 10/c., 10/d.,  11., 14., 15., 16., 17. sor - c.) oszlop)</t>
  </si>
  <si>
    <t xml:space="preserve">         - ebből Munkavállalót terhelő
(15/A 2.3 - 3., 4., 7., 9.,  10/e., 10/f., 12., 13. sor - c.) oszlop)</t>
  </si>
  <si>
    <t xml:space="preserve"> - Igazgatóságot megillető forgótőke visszapótlása
(15/A 2.3 - 26. sor- c. oszlop)</t>
  </si>
  <si>
    <t>Forgótőke visszapótlás 
(15/A 3.1 - I/A 9.sor)</t>
  </si>
  <si>
    <t>Egyéb csökkentő tételek 
(=15/A 3.1- I/A/3.sor)
(=15/A 3.1 -III/9. sor - c.) oszlop)</t>
  </si>
  <si>
    <t>(=15/A 3.1 - I/A/11. sor)</t>
  </si>
  <si>
    <t>(=15/A 3.1 - I/A/15. sor)</t>
  </si>
  <si>
    <t>(=15/A 3.1 - I/A/18. sor)</t>
  </si>
  <si>
    <t>(=15/A 3.1 - I/A/17. sor)</t>
  </si>
  <si>
    <t>(15/A 3.1 - I/B/ 8.sor)</t>
  </si>
  <si>
    <t>(=15/A 3.1- I/B/3.sor)
(15/A 3.1 -III./9. sor - b.) oszlop)</t>
  </si>
  <si>
    <t xml:space="preserve"> (15/A 3.1 - I/B/9. sor)</t>
  </si>
  <si>
    <t>(15/A 2.3 - 25. sor b.) oszlop)  
(=15/A 2.4 - I/B  3. sor 6. oszlop)
 (=15/A 3.1 - I/B/7.sor)</t>
  </si>
  <si>
    <t>(=15/A 3.1 - I/B/10. sor)</t>
  </si>
  <si>
    <t>(=15/A 3.1 - I/B/11. sor)</t>
  </si>
  <si>
    <t>(=15/A 3.1 - I/B/12. sor)</t>
  </si>
  <si>
    <t>(=15/A 3.1 - I/A/10. sor)</t>
  </si>
  <si>
    <t xml:space="preserve">     -ebből A helyi önkormányzatoknak utalandó nettó összeg (15/A 3.1 - I/A/10. sor)</t>
  </si>
  <si>
    <t>Következő hónapot terhelő tartozás megelőlegezés 
(=15/A 3.1 - I/A/11. sor)</t>
  </si>
  <si>
    <t xml:space="preserve">    - ebből köztehertartozás összege 
(=15/A 3.1 - I/A/15. sor)</t>
  </si>
  <si>
    <t xml:space="preserve">    - ebből lemondás miatti tartozás összege 
(=15/A 3.1 - I/A/18. sor)</t>
  </si>
  <si>
    <t xml:space="preserve">    - ebből forgótőke miatti tartozás összege 
(=15/A 3.1 - I/A/17. sor)</t>
  </si>
  <si>
    <t>Nettó személyi juttatás összege 
(MEGYE_TÖRSZSZÁM_201805_finansz_2.pdf tábla összesítője (piros fejléc)  - 8. sor Kifizetendő oszlop)</t>
  </si>
  <si>
    <t>TB ellátások bruttó összege  (MEGYE_TÖRSZSZÁM_201805_finansz_2.pdf  tábla összesítője (piros fejléc) - 9. sor Bruttó összegőből a 20/B. sor adatán felüli rész)</t>
  </si>
  <si>
    <t>ebből levont tételek (MEGYE_TÖRSZSZÁM_201805_finansz_2.pdf  tábla összesítője (piros fejléc) - 9. sor Levonás osszlop)</t>
  </si>
  <si>
    <t>ebből nettó összeg (MEGYE_TÖRSZSZÁM_201805_finansz_2.pdf  tábla összesítője (piros fejléc) - 9. sor Kifizetendő oszlopból a 20/B. sor adatán felüli rész)</t>
  </si>
  <si>
    <t xml:space="preserve">        ebből önkormányzat által kifizetett összeg (saját analitika szerint)</t>
  </si>
  <si>
    <t>Munkáltatót terhelő táppénz összege (MEGYE_TÖRSZSZÁM_201805_finansz_2.pdf tábla összesítője (piros fejléc) - 18. sor)</t>
  </si>
  <si>
    <t>Forgótőke visszapótlás  (MEGYE_TÖRSZSZÁM_201805_finansz_2.pdf tábla (piros fejléce) - 29. sor)</t>
  </si>
  <si>
    <t>Állami adóhatóság felé teljesítendő befizetés
(MEGYE_TÖRSZSZÁM_201805_finansz_2.pdf tábla összesítője (piros fejléc) - 12. sor)</t>
  </si>
  <si>
    <t>Nettósítási különbözet
(MEGYE_TÖRSZSZÁM_201805_finansz_2.pdf tábla összesítője (piros fejléc) - 31. sor)</t>
  </si>
  <si>
    <t>Személyi juttatások bruttó összege (MEGYE_TÖRSZSZÁM_201805_finansz_2.pdf tábla összesítője (piros fejléc) - 8. sor Bruttó összeg oszlop)</t>
  </si>
  <si>
    <t>Kerekítési külünbözet
(Tájékoztató a kerekítési különbözetről 21. sor)</t>
  </si>
  <si>
    <t>ebből Foglalkoztatót terhelő adó, járulékok
(MEGYE_TÖRSZSZÁM_201805_finansz_2.pdf tábla összesítője (piros fejléc) - 19. sor táppénzhozzájárulás nélkül)</t>
  </si>
  <si>
    <t>ebből Foglalkoztatót terhelő adó, járulékok</t>
  </si>
  <si>
    <t>ebből Munkavállalót terhelő adó,járulék</t>
  </si>
  <si>
    <t xml:space="preserve">         - ebből Foglalkoztatót terhelő 
(15/A 2.3 - 2., 5., 6., 8.,  10/a., 10/b., 10/c., 10/d.,  11., 14., 15., 16., 17. sor - b.) oszlop)</t>
  </si>
  <si>
    <t xml:space="preserve">         - ebből Munkavállalót terhelő 
(15/A 2.3 - 3., 4., 7., 9.,  10/e., 10/f., 12., 13. sor - b.) oszlop)</t>
  </si>
  <si>
    <t xml:space="preserve"> - ebből Az állami adóhatóság felé teljesítendő befizetési kötelezettség összesen</t>
  </si>
  <si>
    <t xml:space="preserve"> - ebből Igazgatóságot megillető forgótőke visszapótlása</t>
  </si>
  <si>
    <t xml:space="preserve"> - ebből Igazgatóságot megillető forgótőke visszapótlása
(15/A 2.3 - 26. sor- b.) oszlop)</t>
  </si>
  <si>
    <t>Igazgatóságot megillető forgótőke visszapótlása
(15/A 3.1 - I/B/ 8.sor)</t>
  </si>
  <si>
    <t>Egyéb csökkentő tételek 
(=15/A 3.1- I/B/3.sor)
(15/A 3.1 -III./9. sor - b.) oszlop)</t>
  </si>
  <si>
    <t xml:space="preserve"> -ebből A helyi önkormányzatoknak utalandó nettó összeg  (15/A 3.1 - I/B 9. sor)</t>
  </si>
  <si>
    <t xml:space="preserve"> -ebből A helyi önkormányzat részére utalandó TB és CST ellátások táppénz hozzájárulással csökkentett összege 
(15/A 2.3 - 25. sor b.) oszlop)  
(=15/A 2.4 - I/B  3. sor 6. oszlop) (=15/A 3.1 - I/B/7.sor) </t>
  </si>
  <si>
    <t>IVcb.</t>
  </si>
  <si>
    <t>Következő hónapot terhelő tartozás megelőlegezés 
(=15/A 3.1 - I/B/10. sor)</t>
  </si>
  <si>
    <t xml:space="preserve">    - ebből köztehertartozás összege 
(=15/A 3.1 - I/B/11. sor)</t>
  </si>
  <si>
    <t xml:space="preserve">    - ebből forgótőke miatti tartozás összege 
(=15/A 3.1 - I/B/12. sor)</t>
  </si>
  <si>
    <t>Kifitendő személyi juttatás összege 
(MEGYE_TÖRSZSZÁM_201805_finansz_1.pdf tábla összesítője (piros fejléc)  - 8. sor Kifizetendő oszlop)</t>
  </si>
  <si>
    <t>TB ellátások bruttó összege  (MEGYE_TÖRSZSZÁM_201805_finansz_1.pdf  tábla összesítője (piros fejléc) - 9. sor Bruttó összegből a 20/B. sor adatán felüli rész)</t>
  </si>
  <si>
    <t>ebből levont tételek (MEGYE_TÖRSZSZÁM_201805_finansz_1.pdf  tábla összesítője (piros fejléc) - 9. sor Levonás osszlop)</t>
  </si>
  <si>
    <t>ebből nettó összeg (MEGYE_TÖRSZSZÁM_201805_finansz_1.pdf  tábla összesítője (piros fejléc) - 9. sor Kifizetendő oszlopból a 20/B. sor adatán felüli rész)</t>
  </si>
  <si>
    <t xml:space="preserve">        ebből önkormányzat által kifizetett összeg
(saját analitika szerint)</t>
  </si>
  <si>
    <t>Munkáltatót terhelő táppénz összege (MEGYE_TÖRSZSZÁM_201805_finansz_1.pdf tábla összesítője (piros fejléc) - 18. sor)</t>
  </si>
  <si>
    <t>Forgótőke visszapótlás  (MEGYE_TÖRSZSZÁM_201805_finansz_1.pdf tábla (piros fejléce) - 29. sor)</t>
  </si>
  <si>
    <t>Állami adóhatóság felé teljesítendő befizetés
(MEGYE_TÖRSZSZÁM_201805_finansz_1.pdf tábla összesítője (piros fejléc) - 12. sor)</t>
  </si>
  <si>
    <t>(MEGYE_TÖRSZSZÁM_201805_finansz_1.pdf tábla összesítője (piros fejléc) -2.,4.,6.,7.,8/A.,10. sor)</t>
  </si>
  <si>
    <t>(MEGYE_TÖRSZSZÁM_201805_finansz_2.pdf tábla összesítője (piros fejléc) - 2.,4.,6.,7.,8/A.,10. sor)</t>
  </si>
  <si>
    <t>ebből Munkavállalót terhelő adó,járulék (MEGYE_TÖRSZSZÁM_201805_finansz_2.pdf tábla összesítője (piros fejléc) -2.,4.,6.,7.,8/A.,10. sor)</t>
  </si>
  <si>
    <t>ebből Munkavállalót terhelő adó, járulék (MEGYE_TÖRSZSZÁM_201805_finansz_1.pdf tábla összesítője (piros fejléc) -2.,4.,6.,7.,8/A.,10. sor)</t>
  </si>
  <si>
    <t>ebből Foglalkoztatót terhelő adó, járulékok
(MEGYE_TÖRSZSZÁM_201805_finansz_1.pdf tábla összesítője (piros fejléc) - 19. sor táppénzhozzájárulás nélkül)</t>
  </si>
  <si>
    <t>ebből postaköltség  (MEGYE_TÖRSZSZÁM_201805_finansz_1.pdf tábla (piros fejléce) - 24. sor +26. sor)</t>
  </si>
  <si>
    <t>ebből Előző időszak munkabérkülönbözete
(MEGYE_TÖRSZSZÁM_201805_kolev_1.pdf tábla összesen oszlop)</t>
  </si>
  <si>
    <t>ebből Fizetési előleg/ Tüzelő előleg (MEGYE_TÖRSZSZÁM_201805_kolev_1.pdf tábla összesen oszlop)</t>
  </si>
  <si>
    <t>ebből Fizetési előleg/ Tüzelő előleg (MEGYE_TÖRSZSZÁM_201805_kolev_2.pdf tábla összesen oszlop)</t>
  </si>
  <si>
    <t>ebből Előző időszak munkabérkülönbözete (MEGYE_TÖRSZSZÁM_201805_kolev_2.pdf tábla összesen oszlop)</t>
  </si>
  <si>
    <t>ebből postaköltség  (MEGYE_TÖRSZSZÁM_201805_finansz_2.pdf tábla (piros fejléce) - 24. sor +26. sor)</t>
  </si>
  <si>
    <t>ebből Közfogl.forgótőkefelhasználás IX. fejezetből történő feltöltése
(MEGYE_TÖRSZSZÁM_201805_kolev_1.pdf tábla Egyedileg utalandó finanszírozott levonás összesen sor összesen oszlop)</t>
  </si>
  <si>
    <t>Nettósítási különbözet
(MEGYE_TÖRSZSZÁM_201805_finansz_1.pdf tábla összesítője (piros fejléc) - 31. sor)</t>
  </si>
  <si>
    <t>Személyi juttatások bruttó összege (MEGYE_TÖRSZSZÁM_201805_finansz_1.pdf tábla összesítője (piros fejléc) - 8. sor Bruttó összeg oszlop)</t>
  </si>
  <si>
    <t xml:space="preserve"> - ebből Az állami adóhatóság felé teljesítendő befizetési kötelezettség összesen
(15/A 2.3 - 21. sor b.) oszlop)</t>
  </si>
  <si>
    <t xml:space="preserve">         - ebből Munkavállalót terhelő </t>
  </si>
  <si>
    <t>(15/A 2.3 - 26. sor- a.) oszlop)</t>
  </si>
  <si>
    <t xml:space="preserve"> - Az igazgatóságot megillető forgótőke visszapótlása</t>
  </si>
  <si>
    <t xml:space="preserve">         - ebből Foglalkoztatót terhelő
</t>
  </si>
  <si>
    <t>(15/A 4.2 - I/2., 5., 6., 8.,  10/a., 10/b., 10/c., 10/d.,  11., 14., 15., 16., 17. sor - a.) oszlop)</t>
  </si>
  <si>
    <t>(15/A 4.2 - I/3., 4., 7., 9.,  10/e., 10/f., 12., 13. sor - a.) oszlop)</t>
  </si>
  <si>
    <t>(15/A 4.2 - II/17. sor + 15/A 3.1 - I/B/8.sor)</t>
  </si>
  <si>
    <t>(=15/A 4.2- II/12.sor) +
(=15/A 3.1 - I/B/3.sor)</t>
  </si>
  <si>
    <t>(15/A 4.2-II/18.sor + 15/A 3.1-I/B/9.sor)</t>
  </si>
  <si>
    <t xml:space="preserve"> - Az állami adóhatóság felé teljesítendő befizetési kötelezettség összesen</t>
  </si>
  <si>
    <t>(15/A 4.2 - II/31.sor +
15/A 3.1- I/B/7. sor)</t>
  </si>
  <si>
    <t xml:space="preserve">(=15/A 4.2 - II/19.sor + 15/A 3.1 - I/B/10.sor)
</t>
  </si>
  <si>
    <t>(=15/A 4.2 - II/19.sor + 15/A 3.1 - I/B/10.sor)</t>
  </si>
  <si>
    <t>(=15/A 4.2 - II/19.sor)</t>
  </si>
  <si>
    <t>(MEGYE_TÖRSZSZÁM_201805_finansz_3.pdf tábla összesítője (piros fejléc)  - 8. sor Kifizetendő oszlop)</t>
  </si>
  <si>
    <t>(MEGYE_TÖRSZSZÁM_201805_finansz_3.pdf  tábla összesítője (piros fejléc) - 9. sor Bruttó összegből a 20/B. sor adatán felüli rész)</t>
  </si>
  <si>
    <t>(MEGYE_TÖRSZSZÁM_201805_finansz_3.pdf  tábla összesítője (piros fejléc) - 9. sor Levonás osszlop)</t>
  </si>
  <si>
    <t>(MEGYE_TÖRSZSZÁM_201805_finansz_3.pdf  tábla összesítője (piros fejléc) - 9. sor Kifizetendő oszlopból a 20/B. sor adatán felüli rész)</t>
  </si>
  <si>
    <t>(MEGYE_TÖRSZSZÁM_201805_finansz_3.pdf tábla összesítője (piros fejléc) - 18. sor)</t>
  </si>
  <si>
    <t>(MEGYE_TÖRSZSZÁM_201805_finansz_3.pdf tábla összesítője (piros fejléc) - 32. sor)</t>
  </si>
  <si>
    <t>(MEGYE_TÖRSZSZÁM_201805_kolev_3.pdf tábla összesen oszlop)</t>
  </si>
  <si>
    <t xml:space="preserve">    -ebből nettó összeg </t>
  </si>
  <si>
    <t xml:space="preserve">   -ebből Előző időszak munkabérkülönbözete</t>
  </si>
  <si>
    <t xml:space="preserve">   -ebből Fizetési előleg/ Tüzelő előleg</t>
  </si>
  <si>
    <t xml:space="preserve"> -ebből postaköltség </t>
  </si>
  <si>
    <t>(MEGYE_TÖRSZSZÁM_201805_finansz_3.pdf tábla összesítője (piros fejléc) - 12. sor)</t>
  </si>
  <si>
    <t>(MEGYE_TÖRSZSZÁM_201805_finansz_3.pdf tábla összesítője (piros fejléc) - 19. sor táppénzhozzájárulás nélkül)</t>
  </si>
  <si>
    <t>(MEGYE_TÖRSZSZÁM_201805_finansz_3.pdf tábla összesítője (piros fejléc) - 2.,4.,6.,7.,8/A.,10. sor)</t>
  </si>
  <si>
    <t>(MEGYE_TÖRSZSZÁM_201805_finansz_3.pdf tábla összesítője (piros fejléc) - 31. sor)</t>
  </si>
  <si>
    <t>(MEGYE_TÖRSZSZÁM_201805_finansz_3.pdf tábla összesítője (piros fejléc) - 8. sor Bruttó összeg oszlop)</t>
  </si>
  <si>
    <t>Személyi juttatások/járandóságok bruttó összege
(=15/A 4.2- I/1.sor a.) oszlop)</t>
  </si>
  <si>
    <t>(15/A. 1.1 - A/29. sor c.) oszlop = 15/A 3.1- I/A. 1. sor )</t>
  </si>
  <si>
    <t>Tárgyhavi támogatási előirányzat összesen (15/A A/29. sor = 15/A. 1.1- A/29. sor=15/A 3.1- I/A -1. sor)</t>
  </si>
  <si>
    <t xml:space="preserve">Nettósítási különbözet </t>
  </si>
  <si>
    <t>(15/A 2.3 - 27. sor a.) oszlop)</t>
  </si>
  <si>
    <r>
      <t>(15/A 4.2- I/21.sor a.) oszlop) 
(</t>
    </r>
    <r>
      <rPr>
        <sz val="12"/>
        <rFont val="Calibri"/>
        <family val="2"/>
        <charset val="238"/>
      </rPr>
      <t>∑</t>
    </r>
    <r>
      <rPr>
        <sz val="12"/>
        <rFont val="Times New Roman"/>
        <family val="1"/>
        <charset val="238"/>
      </rPr>
      <t>=15/A 3.1 - I/A/2.sor) +
 (</t>
    </r>
    <r>
      <rPr>
        <sz val="12"/>
        <rFont val="Calibri"/>
        <family val="2"/>
        <charset val="238"/>
      </rPr>
      <t>∑</t>
    </r>
    <r>
      <rPr>
        <sz val="12"/>
        <rFont val="Times New Roman"/>
        <family val="1"/>
        <charset val="238"/>
      </rPr>
      <t>=15/A 3.1 - I/B/2.sor)</t>
    </r>
  </si>
  <si>
    <t>Önk. Intézmény közfogl. 
 OSSZESEN</t>
  </si>
  <si>
    <t>Önk. Intézmény közf. nélkül 
 OSSZESEN</t>
  </si>
  <si>
    <t>Kontroll számítás</t>
  </si>
  <si>
    <t>Gazdálkodó által teljesített levonás összege (nem finanszírozott levonások)</t>
  </si>
  <si>
    <t>Gazdálkodó által teljesített levonás összege (nem finnaszírozott levonások)</t>
  </si>
  <si>
    <t>Gazdálkodó által teljesített levonás összege 
(nem finanszírozott levonások)</t>
  </si>
  <si>
    <t>Gazdálkodó által teljesített levonás összege 
(nem finanszírozott levonások)
(MEGYE_TÖRSZSZÁM_201805_finansz_2.pdf tábla összesítője (piros fejléc) - 32. sor)</t>
  </si>
  <si>
    <t>Gazdálkodó által teljesített levonás összege 
(nem finanszírozott levonások)
(MEGYE_TÖRSZSZÁM_201805_finansz_1.pdf tábla összesítője (piros fejléc) - 32. sor)</t>
  </si>
  <si>
    <t>Gazdálkodó által teljesített levonás összege (nem finanszírozott levonás)</t>
  </si>
  <si>
    <t>Számviteli elszámolás tételeinek összevont ellenőrzése</t>
  </si>
  <si>
    <t>Közfoglalkoztatottak nélkül</t>
  </si>
  <si>
    <t>(MEGYE_TÖRSZSZÁM_201805_finansz_2.pdf tábla (piros fejléc) - 24. sor +26. sor)</t>
  </si>
  <si>
    <t xml:space="preserve">    - ebből A helyi önkormányzat részére utalandó TB és CST ellátások táppénz hozzájárulással csökkentett összege
(15/A 3.1 - I/A/8. sor)</t>
  </si>
  <si>
    <t>421</t>
  </si>
  <si>
    <t>7o</t>
  </si>
  <si>
    <t>12a</t>
  </si>
  <si>
    <t>12b</t>
  </si>
  <si>
    <t>12c</t>
  </si>
  <si>
    <t>12d</t>
  </si>
  <si>
    <t xml:space="preserve"> - A személyi juttatások és a munkaadókat terhelő adók, járulékok kötelezettségvállalásainak nyilvántartásba vétele már korábban megtörtént.</t>
  </si>
  <si>
    <t xml:space="preserve"> - A havi könyvelési értesítő és a nettósítás adatlapjainak adatait az "ALAPADATOK" munkafüzetlapon szükséges berögzíteni, melynek alapján az egyes munkafüzetlapok megfelelő cellái kitöltésre kerülnek.</t>
  </si>
  <si>
    <t>Intézményi
közfogl. Nélkül (hivatal)</t>
  </si>
  <si>
    <t>Társulás intézménye
közf.nélkül (ovi)</t>
  </si>
  <si>
    <r>
      <t xml:space="preserve"> - ebből Helyi önkormányzatok működésének általános támogatása</t>
    </r>
    <r>
      <rPr>
        <sz val="12"/>
        <color rgb="FFFF0000"/>
        <rFont val="Times New Roman"/>
        <family val="1"/>
        <charset val="238"/>
      </rPr>
      <t xml:space="preserve"> (  )</t>
    </r>
    <r>
      <rPr>
        <sz val="12"/>
        <color theme="4" tint="-0.249977111117893"/>
        <rFont val="Times New Roman"/>
        <family val="1"/>
        <charset val="238"/>
      </rPr>
      <t xml:space="preserve">
(15/A. 1.1 - A/7. sor c.) oszlop)</t>
    </r>
  </si>
  <si>
    <t>Intézményi 
közfogl. Nélkül (ovi)</t>
  </si>
  <si>
    <t>Intézményi 
közfogl. Nélkül (konyha)</t>
  </si>
  <si>
    <r>
      <t xml:space="preserve">    -ebből Előző időszak munkabérkülönbözete </t>
    </r>
    <r>
      <rPr>
        <b/>
        <sz val="12"/>
        <color rgb="FFFF0000"/>
        <rFont val="Times New Roman"/>
        <family val="1"/>
        <charset val="238"/>
      </rPr>
      <t>(telefondíj 589.253,-, munkáltató által megelőlegezett levonás 84.649,-, előző időszak munkabér kül: 5.162,-, munkabér és egyéb tartozás: 295.659,-)</t>
    </r>
  </si>
  <si>
    <r>
      <t xml:space="preserve">    -ebből Előző időszak munkabérkülönbözete </t>
    </r>
    <r>
      <rPr>
        <b/>
        <sz val="12"/>
        <color rgb="FFFF0000"/>
        <rFont val="Times New Roman"/>
        <family val="1"/>
        <charset val="238"/>
      </rPr>
      <t xml:space="preserve">telefondíj 9.430,-, </t>
    </r>
    <r>
      <rPr>
        <b/>
        <sz val="12"/>
        <color rgb="FF00B050"/>
        <rFont val="Times New Roman"/>
        <family val="1"/>
        <charset val="238"/>
      </rPr>
      <t xml:space="preserve">előző időszak munkabér kül 94.154,-, </t>
    </r>
    <r>
      <rPr>
        <b/>
        <sz val="12"/>
        <color theme="3" tint="0.59999389629810485"/>
        <rFont val="Times New Roman"/>
        <family val="1"/>
        <charset val="238"/>
      </rPr>
      <t>telefondíj 13225,- , egyéb tartozás 6.000,-</t>
    </r>
  </si>
  <si>
    <r>
      <t xml:space="preserve"> - ebből Települési önkormányzatok szociális, gyermekjóléti </t>
    </r>
    <r>
      <rPr>
        <sz val="12"/>
        <color rgb="FFFF0000"/>
        <rFont val="Times New Roman"/>
        <family val="1"/>
        <charset val="238"/>
      </rPr>
      <t xml:space="preserve">(B1131:5 020 602 + 73 972) </t>
    </r>
    <r>
      <rPr>
        <sz val="12"/>
        <color theme="4" tint="-0.249977111117893"/>
        <rFont val="Times New Roman"/>
        <family val="1"/>
        <charset val="238"/>
      </rPr>
      <t xml:space="preserve">és gyermekétkeztetési </t>
    </r>
    <r>
      <rPr>
        <sz val="12"/>
        <color rgb="FFFF0000"/>
        <rFont val="Times New Roman"/>
        <family val="1"/>
        <charset val="238"/>
      </rPr>
      <t xml:space="preserve">(B1132: 6 596 275) </t>
    </r>
    <r>
      <rPr>
        <sz val="12"/>
        <color theme="4" tint="-0.249977111117893"/>
        <rFont val="Times New Roman"/>
        <family val="1"/>
        <charset val="238"/>
      </rPr>
      <t>feladatainak támogatása (15/A. 1.1  - A/19. sor c.) oszlop)</t>
    </r>
  </si>
  <si>
    <t>A) Önkormányzat és intézményei 2021. év 02. havi nettó finanszírozás adatlapjaiból kiemelt adatok közfoglalkoztatottak nélkül:</t>
  </si>
  <si>
    <t>B) Önkormányzat + Társulás és intézményei 2021. év 02. havi nettó finanszírozás adatlapjaiból kiemelt közfoglalkoztatottak adatai</t>
  </si>
  <si>
    <t>C) Társulás és intézményei 2021. év 02. havi nettó finanszírozás adatlapjaiból kiemelt  adatok közfoglalkoztatottak nélkül:</t>
  </si>
  <si>
    <t>Önkormányzat 2021. év 02. havi nettó finanszírozás adatlapjaiból kiemelt adatok pénzügyi körzet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</si>
</sst>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Ft&quot;;[Red]\-#,##0\ &quot;Ft&quot;"/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&quot;Ft&quot;_-;\-* #,##0\ &quot;Ft&quot;_-;_-* &quot;-&quot;??\ &quot;Ft&quot;_-;_-@_-"/>
    <numFmt numFmtId="165" formatCode="_-* #,##0\ _F_t_-;\-* #,##0\ _F_t_-;_-* &quot;-&quot;??\ _F_t_-;_-@_-"/>
  </numFmts>
  <fonts count="5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36"/>
      <name val="Times New Roman"/>
      <family val="1"/>
      <charset val="238"/>
    </font>
    <font>
      <b/>
      <sz val="24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i/>
      <sz val="13"/>
      <name val="Times New Roman"/>
      <family val="1"/>
      <charset val="238"/>
    </font>
    <font>
      <b/>
      <u/>
      <sz val="13"/>
      <name val="Times New Roman"/>
      <family val="1"/>
      <charset val="238"/>
    </font>
    <font>
      <b/>
      <u/>
      <sz val="26"/>
      <name val="Times New Roman"/>
      <family val="1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4" tint="-0.249977111117893"/>
      <name val="Times New Roman"/>
      <family val="1"/>
      <charset val="238"/>
    </font>
    <font>
      <b/>
      <sz val="12"/>
      <color theme="4" tint="-0.249977111117893"/>
      <name val="Times New Roman"/>
      <family val="1"/>
      <charset val="238"/>
    </font>
    <font>
      <b/>
      <sz val="12"/>
      <color theme="6" tint="-0.499984740745262"/>
      <name val="Times New Roman"/>
      <family val="1"/>
      <charset val="238"/>
    </font>
    <font>
      <sz val="12"/>
      <color theme="6" tint="-0.499984740745262"/>
      <name val="Times New Roman"/>
      <family val="1"/>
      <charset val="238"/>
    </font>
    <font>
      <b/>
      <i/>
      <sz val="12"/>
      <color theme="6" tint="-0.499984740745262"/>
      <name val="Times New Roman"/>
      <family val="1"/>
      <charset val="238"/>
    </font>
    <font>
      <b/>
      <sz val="12"/>
      <color theme="4" tint="-0.249977111117893"/>
      <name val="Times Bold Italic"/>
      <family val="1"/>
    </font>
    <font>
      <b/>
      <sz val="12"/>
      <name val="Times Bold Italic"/>
      <family val="1"/>
    </font>
    <font>
      <sz val="12"/>
      <name val="Calibri"/>
      <family val="2"/>
      <charset val="238"/>
    </font>
    <font>
      <sz val="12"/>
      <color theme="4" tint="-0.249977111117893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u/>
      <sz val="12"/>
      <color theme="9" tint="-0.249977111117893"/>
      <name val="Times New Roman"/>
      <family val="1"/>
      <charset val="238"/>
    </font>
    <font>
      <sz val="12"/>
      <color theme="9" tint="-0.249977111117893"/>
      <name val="Calibri"/>
      <family val="2"/>
      <charset val="238"/>
      <scheme val="minor"/>
    </font>
    <font>
      <sz val="12"/>
      <color theme="9" tint="-0.249977111117893"/>
      <name val="Calibri"/>
      <family val="2"/>
      <charset val="238"/>
    </font>
    <font>
      <b/>
      <u/>
      <sz val="20"/>
      <name val="Times New Roman"/>
      <family val="1"/>
      <charset val="238"/>
    </font>
    <font>
      <b/>
      <u/>
      <sz val="20"/>
      <color theme="4" tint="-0.249977111117893"/>
      <name val="Times New Roman"/>
      <family val="1"/>
      <charset val="238"/>
    </font>
    <font>
      <b/>
      <sz val="20"/>
      <name val="Times New Roman"/>
      <family val="1"/>
      <charset val="238"/>
    </font>
    <font>
      <b/>
      <u/>
      <sz val="20"/>
      <color theme="5" tint="-0.499984740745262"/>
      <name val="Times New Roman"/>
      <family val="1"/>
      <charset val="238"/>
    </font>
    <font>
      <b/>
      <sz val="12"/>
      <color theme="5" tint="-0.499984740745262"/>
      <name val="Times New Roman"/>
      <family val="1"/>
      <charset val="238"/>
    </font>
    <font>
      <sz val="12"/>
      <color theme="5" tint="-0.499984740745262"/>
      <name val="Times New Roman"/>
      <family val="1"/>
      <charset val="238"/>
    </font>
    <font>
      <sz val="12"/>
      <color theme="5" tint="-0.499984740745262"/>
      <name val="Calibri"/>
      <family val="2"/>
      <charset val="238"/>
      <scheme val="minor"/>
    </font>
    <font>
      <sz val="12"/>
      <color theme="5" tint="-0.499984740745262"/>
      <name val="Calibri"/>
      <family val="2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2"/>
      <color theme="3" tint="0.59999389629810485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862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Border="1"/>
    <xf numFmtId="0" fontId="4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164" fontId="4" fillId="0" borderId="4" xfId="1" applyNumberFormat="1" applyFont="1" applyBorder="1"/>
    <xf numFmtId="0" fontId="4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164" fontId="6" fillId="0" borderId="4" xfId="1" applyNumberFormat="1" applyFont="1" applyBorder="1"/>
    <xf numFmtId="164" fontId="6" fillId="0" borderId="5" xfId="1" applyNumberFormat="1" applyFont="1" applyBorder="1"/>
    <xf numFmtId="0" fontId="6" fillId="0" borderId="7" xfId="0" applyFont="1" applyFill="1" applyBorder="1" applyAlignment="1">
      <alignment wrapText="1"/>
    </xf>
    <xf numFmtId="0" fontId="6" fillId="0" borderId="7" xfId="0" applyFont="1" applyBorder="1" applyAlignment="1">
      <alignment horizontal="center"/>
    </xf>
    <xf numFmtId="164" fontId="6" fillId="0" borderId="7" xfId="1" applyNumberFormat="1" applyFont="1" applyBorder="1"/>
    <xf numFmtId="164" fontId="6" fillId="0" borderId="8" xfId="1" applyNumberFormat="1" applyFont="1" applyBorder="1"/>
    <xf numFmtId="164" fontId="6" fillId="0" borderId="5" xfId="1" applyNumberFormat="1" applyFont="1" applyFill="1" applyBorder="1"/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4" fontId="7" fillId="0" borderId="11" xfId="1" applyNumberFormat="1" applyFont="1" applyBorder="1"/>
    <xf numFmtId="164" fontId="6" fillId="0" borderId="11" xfId="1" applyNumberFormat="1" applyFont="1" applyBorder="1"/>
    <xf numFmtId="164" fontId="7" fillId="0" borderId="12" xfId="1" applyNumberFormat="1" applyFont="1" applyBorder="1"/>
    <xf numFmtId="0" fontId="6" fillId="0" borderId="14" xfId="0" applyFont="1" applyBorder="1" applyAlignment="1">
      <alignment horizontal="center"/>
    </xf>
    <xf numFmtId="164" fontId="6" fillId="0" borderId="14" xfId="1" applyNumberFormat="1" applyFont="1" applyBorder="1"/>
    <xf numFmtId="164" fontId="6" fillId="0" borderId="15" xfId="1" applyNumberFormat="1" applyFont="1" applyBorder="1"/>
    <xf numFmtId="164" fontId="6" fillId="0" borderId="4" xfId="1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wrapText="1"/>
    </xf>
    <xf numFmtId="164" fontId="7" fillId="0" borderId="7" xfId="1" applyNumberFormat="1" applyFont="1" applyBorder="1" applyAlignment="1">
      <alignment vertical="center"/>
    </xf>
    <xf numFmtId="164" fontId="6" fillId="0" borderId="7" xfId="1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64" fontId="7" fillId="0" borderId="8" xfId="1" applyNumberFormat="1" applyFont="1" applyBorder="1" applyAlignment="1">
      <alignment vertical="center"/>
    </xf>
    <xf numFmtId="164" fontId="7" fillId="0" borderId="4" xfId="1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16" xfId="0" applyFont="1" applyBorder="1" applyAlignment="1">
      <alignment horizontal="center"/>
    </xf>
    <xf numFmtId="164" fontId="2" fillId="0" borderId="16" xfId="1" applyNumberFormat="1" applyFont="1" applyBorder="1" applyAlignment="1">
      <alignment vertical="center"/>
    </xf>
    <xf numFmtId="164" fontId="2" fillId="0" borderId="0" xfId="1" applyNumberFormat="1" applyFont="1" applyAlignment="1">
      <alignment horizontal="center"/>
    </xf>
    <xf numFmtId="164" fontId="4" fillId="0" borderId="4" xfId="1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left"/>
    </xf>
    <xf numFmtId="164" fontId="6" fillId="0" borderId="17" xfId="1" applyNumberFormat="1" applyFont="1" applyBorder="1" applyAlignment="1">
      <alignment horizontal="left"/>
    </xf>
    <xf numFmtId="49" fontId="6" fillId="0" borderId="18" xfId="0" applyNumberFormat="1" applyFont="1" applyBorder="1" applyAlignment="1">
      <alignment horizontal="center"/>
    </xf>
    <xf numFmtId="164" fontId="6" fillId="0" borderId="4" xfId="1" applyNumberFormat="1" applyFont="1" applyBorder="1" applyAlignment="1"/>
    <xf numFmtId="49" fontId="6" fillId="0" borderId="4" xfId="0" applyNumberFormat="1" applyFont="1" applyBorder="1" applyAlignment="1">
      <alignment horizontal="center" vertical="center"/>
    </xf>
    <xf numFmtId="49" fontId="6" fillId="3" borderId="20" xfId="0" applyNumberFormat="1" applyFont="1" applyFill="1" applyBorder="1" applyAlignment="1">
      <alignment horizontal="center"/>
    </xf>
    <xf numFmtId="49" fontId="6" fillId="3" borderId="20" xfId="0" applyNumberFormat="1" applyFont="1" applyFill="1" applyBorder="1" applyAlignment="1"/>
    <xf numFmtId="164" fontId="6" fillId="3" borderId="20" xfId="1" applyNumberFormat="1" applyFont="1" applyFill="1" applyBorder="1" applyAlignment="1"/>
    <xf numFmtId="164" fontId="6" fillId="3" borderId="21" xfId="1" applyNumberFormat="1" applyFont="1" applyFill="1" applyBorder="1" applyAlignment="1"/>
    <xf numFmtId="49" fontId="6" fillId="3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164" fontId="6" fillId="0" borderId="17" xfId="1" applyNumberFormat="1" applyFont="1" applyFill="1" applyBorder="1" applyAlignment="1">
      <alignment horizontal="left"/>
    </xf>
    <xf numFmtId="49" fontId="6" fillId="3" borderId="18" xfId="0" applyNumberFormat="1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left"/>
    </xf>
    <xf numFmtId="164" fontId="6" fillId="3" borderId="17" xfId="1" applyNumberFormat="1" applyFont="1" applyFill="1" applyBorder="1" applyAlignment="1">
      <alignment horizontal="left"/>
    </xf>
    <xf numFmtId="0" fontId="9" fillId="0" borderId="4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164" fontId="10" fillId="0" borderId="0" xfId="1" applyNumberFormat="1" applyFont="1"/>
    <xf numFmtId="164" fontId="10" fillId="0" borderId="0" xfId="1" applyNumberFormat="1" applyFont="1" applyBorder="1"/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164" fontId="10" fillId="0" borderId="24" xfId="1" applyNumberFormat="1" applyFont="1" applyBorder="1"/>
    <xf numFmtId="0" fontId="10" fillId="0" borderId="25" xfId="0" applyFont="1" applyBorder="1" applyAlignment="1">
      <alignment horizontal="center"/>
    </xf>
    <xf numFmtId="164" fontId="10" fillId="0" borderId="24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164" fontId="10" fillId="0" borderId="30" xfId="1" applyNumberFormat="1" applyFont="1" applyBorder="1"/>
    <xf numFmtId="164" fontId="4" fillId="2" borderId="4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vertical="center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6" fillId="0" borderId="4" xfId="1" applyNumberFormat="1" applyFont="1" applyFill="1" applyBorder="1" applyAlignment="1">
      <alignment horizontal="left"/>
    </xf>
    <xf numFmtId="0" fontId="10" fillId="0" borderId="29" xfId="0" applyFont="1" applyBorder="1" applyAlignment="1">
      <alignment horizontal="center" wrapText="1"/>
    </xf>
    <xf numFmtId="6" fontId="6" fillId="0" borderId="4" xfId="0" applyNumberFormat="1" applyFont="1" applyBorder="1" applyAlignment="1">
      <alignment horizontal="center"/>
    </xf>
    <xf numFmtId="6" fontId="6" fillId="0" borderId="7" xfId="0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164" fontId="7" fillId="0" borderId="12" xfId="1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164" fontId="6" fillId="0" borderId="20" xfId="1" applyNumberFormat="1" applyFont="1" applyFill="1" applyBorder="1" applyAlignment="1"/>
    <xf numFmtId="164" fontId="6" fillId="0" borderId="21" xfId="1" applyNumberFormat="1" applyFont="1" applyFill="1" applyBorder="1" applyAlignment="1"/>
    <xf numFmtId="164" fontId="6" fillId="0" borderId="4" xfId="1" applyNumberFormat="1" applyFont="1" applyFill="1" applyBorder="1" applyAlignment="1">
      <alignment vertical="center"/>
    </xf>
    <xf numFmtId="49" fontId="6" fillId="4" borderId="4" xfId="0" applyNumberFormat="1" applyFont="1" applyFill="1" applyBorder="1" applyAlignment="1">
      <alignment horizontal="center"/>
    </xf>
    <xf numFmtId="164" fontId="6" fillId="4" borderId="17" xfId="1" applyNumberFormat="1" applyFont="1" applyFill="1" applyBorder="1" applyAlignment="1">
      <alignment horizontal="left"/>
    </xf>
    <xf numFmtId="164" fontId="7" fillId="0" borderId="8" xfId="1" applyNumberFormat="1" applyFont="1" applyFill="1" applyBorder="1" applyAlignment="1">
      <alignment vertic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 wrapText="1"/>
    </xf>
    <xf numFmtId="0" fontId="9" fillId="0" borderId="22" xfId="0" applyFont="1" applyBorder="1" applyAlignment="1">
      <alignment vertical="center" wrapText="1"/>
    </xf>
    <xf numFmtId="164" fontId="6" fillId="0" borderId="35" xfId="1" applyNumberFormat="1" applyFont="1" applyFill="1" applyBorder="1" applyAlignment="1">
      <alignment horizontal="left"/>
    </xf>
    <xf numFmtId="0" fontId="9" fillId="0" borderId="4" xfId="0" applyFont="1" applyBorder="1" applyAlignment="1">
      <alignment wrapText="1"/>
    </xf>
    <xf numFmtId="164" fontId="6" fillId="4" borderId="4" xfId="1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/>
    <xf numFmtId="164" fontId="10" fillId="0" borderId="26" xfId="0" applyNumberFormat="1" applyFont="1" applyBorder="1"/>
    <xf numFmtId="164" fontId="10" fillId="0" borderId="28" xfId="0" applyNumberFormat="1" applyFont="1" applyBorder="1"/>
    <xf numFmtId="0" fontId="10" fillId="0" borderId="31" xfId="0" applyFont="1" applyBorder="1" applyAlignment="1">
      <alignment horizontal="center"/>
    </xf>
    <xf numFmtId="0" fontId="14" fillId="0" borderId="0" xfId="0" applyFont="1"/>
    <xf numFmtId="164" fontId="14" fillId="0" borderId="0" xfId="0" applyNumberFormat="1" applyFont="1"/>
    <xf numFmtId="0" fontId="5" fillId="0" borderId="0" xfId="0" applyFont="1"/>
    <xf numFmtId="0" fontId="7" fillId="0" borderId="6" xfId="0" applyFont="1" applyBorder="1" applyAlignment="1">
      <alignment horizontal="center"/>
    </xf>
    <xf numFmtId="164" fontId="6" fillId="0" borderId="5" xfId="1" applyNumberFormat="1" applyFont="1" applyFill="1" applyBorder="1" applyAlignment="1">
      <alignment wrapText="1"/>
    </xf>
    <xf numFmtId="164" fontId="6" fillId="0" borderId="9" xfId="1" applyNumberFormat="1" applyFont="1" applyFill="1" applyBorder="1"/>
    <xf numFmtId="164" fontId="6" fillId="0" borderId="9" xfId="1" applyNumberFormat="1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wrapText="1"/>
    </xf>
    <xf numFmtId="0" fontId="1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6" fillId="0" borderId="4" xfId="0" applyFont="1" applyFill="1" applyBorder="1" applyAlignment="1">
      <alignment horizontal="center"/>
    </xf>
    <xf numFmtId="164" fontId="7" fillId="0" borderId="4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164" fontId="14" fillId="0" borderId="0" xfId="1" applyNumberFormat="1" applyFont="1"/>
    <xf numFmtId="0" fontId="3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164" fontId="7" fillId="2" borderId="4" xfId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49" fontId="6" fillId="5" borderId="4" xfId="0" applyNumberFormat="1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vertical="center" wrapText="1"/>
    </xf>
    <xf numFmtId="6" fontId="6" fillId="0" borderId="22" xfId="0" applyNumberFormat="1" applyFont="1" applyBorder="1" applyAlignment="1">
      <alignment horizontal="center" vertical="center"/>
    </xf>
    <xf numFmtId="164" fontId="7" fillId="0" borderId="22" xfId="1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164" fontId="10" fillId="0" borderId="32" xfId="1" applyNumberFormat="1" applyFont="1" applyBorder="1"/>
    <xf numFmtId="0" fontId="5" fillId="0" borderId="4" xfId="0" applyFont="1" applyBorder="1" applyAlignment="1">
      <alignment vertical="center" wrapText="1"/>
    </xf>
    <xf numFmtId="164" fontId="7" fillId="0" borderId="9" xfId="1" applyNumberFormat="1" applyFont="1" applyFill="1" applyBorder="1" applyAlignment="1">
      <alignment vertical="center"/>
    </xf>
    <xf numFmtId="49" fontId="6" fillId="4" borderId="18" xfId="0" applyNumberFormat="1" applyFont="1" applyFill="1" applyBorder="1" applyAlignment="1">
      <alignment horizontal="center"/>
    </xf>
    <xf numFmtId="0" fontId="4" fillId="0" borderId="37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center"/>
    </xf>
    <xf numFmtId="164" fontId="6" fillId="0" borderId="0" xfId="1" applyNumberFormat="1" applyFont="1" applyBorder="1"/>
    <xf numFmtId="0" fontId="7" fillId="0" borderId="3" xfId="0" applyFont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/>
    </xf>
    <xf numFmtId="164" fontId="6" fillId="0" borderId="0" xfId="1" applyNumberFormat="1" applyFont="1" applyFill="1" applyBorder="1"/>
    <xf numFmtId="164" fontId="6" fillId="3" borderId="37" xfId="1" applyNumberFormat="1" applyFont="1" applyFill="1" applyBorder="1" applyAlignment="1">
      <alignment horizontal="left"/>
    </xf>
    <xf numFmtId="164" fontId="7" fillId="6" borderId="4" xfId="1" applyNumberFormat="1" applyFont="1" applyFill="1" applyBorder="1" applyAlignment="1">
      <alignment vertical="center"/>
    </xf>
    <xf numFmtId="164" fontId="6" fillId="6" borderId="4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164" fontId="14" fillId="0" borderId="0" xfId="1" applyNumberFormat="1" applyFont="1" applyFill="1" applyBorder="1"/>
    <xf numFmtId="0" fontId="6" fillId="0" borderId="0" xfId="0" applyFont="1" applyFill="1" applyBorder="1"/>
    <xf numFmtId="164" fontId="6" fillId="0" borderId="0" xfId="1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/>
    </xf>
    <xf numFmtId="164" fontId="6" fillId="6" borderId="4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3" fillId="0" borderId="4" xfId="0" applyFont="1" applyBorder="1" applyAlignment="1">
      <alignment horizontal="center" vertical="center" wrapText="1"/>
    </xf>
    <xf numFmtId="164" fontId="23" fillId="0" borderId="4" xfId="1" applyNumberFormat="1" applyFont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164" fontId="23" fillId="6" borderId="4" xfId="1" applyNumberFormat="1" applyFont="1" applyFill="1" applyBorder="1" applyAlignment="1">
      <alignment vertical="center"/>
    </xf>
    <xf numFmtId="164" fontId="23" fillId="6" borderId="17" xfId="0" applyNumberFormat="1" applyFont="1" applyFill="1" applyBorder="1" applyAlignment="1">
      <alignment horizontal="center" vertical="center"/>
    </xf>
    <xf numFmtId="164" fontId="23" fillId="0" borderId="4" xfId="0" applyNumberFormat="1" applyFont="1" applyFill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164" fontId="23" fillId="0" borderId="4" xfId="1" applyNumberFormat="1" applyFont="1" applyBorder="1" applyAlignment="1">
      <alignment vertical="center"/>
    </xf>
    <xf numFmtId="164" fontId="22" fillId="0" borderId="4" xfId="1" applyNumberFormat="1" applyFont="1" applyBorder="1" applyAlignment="1">
      <alignment vertical="center"/>
    </xf>
    <xf numFmtId="164" fontId="23" fillId="2" borderId="17" xfId="1" applyNumberFormat="1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164" fontId="22" fillId="0" borderId="7" xfId="1" applyNumberFormat="1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3" fillId="0" borderId="4" xfId="0" applyFont="1" applyBorder="1" applyAlignment="1">
      <alignment vertical="center" wrapText="1"/>
    </xf>
    <xf numFmtId="164" fontId="22" fillId="6" borderId="4" xfId="1" applyNumberFormat="1" applyFont="1" applyFill="1" applyBorder="1" applyAlignment="1">
      <alignment vertical="center"/>
    </xf>
    <xf numFmtId="164" fontId="23" fillId="6" borderId="52" xfId="1" applyNumberFormat="1" applyFont="1" applyFill="1" applyBorder="1" applyAlignment="1">
      <alignment vertical="center"/>
    </xf>
    <xf numFmtId="164" fontId="23" fillId="6" borderId="53" xfId="0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164" fontId="24" fillId="0" borderId="4" xfId="1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164" fontId="25" fillId="6" borderId="4" xfId="1" applyNumberFormat="1" applyFont="1" applyFill="1" applyBorder="1" applyAlignment="1">
      <alignment vertical="center"/>
    </xf>
    <xf numFmtId="164" fontId="25" fillId="0" borderId="4" xfId="1" applyNumberFormat="1" applyFont="1" applyBorder="1" applyAlignment="1">
      <alignment vertical="center"/>
    </xf>
    <xf numFmtId="0" fontId="24" fillId="0" borderId="27" xfId="0" applyFont="1" applyFill="1" applyBorder="1" applyAlignment="1">
      <alignment horizontal="center" vertical="center"/>
    </xf>
    <xf numFmtId="164" fontId="24" fillId="0" borderId="4" xfId="1" applyNumberFormat="1" applyFont="1" applyBorder="1" applyAlignment="1">
      <alignment vertical="center"/>
    </xf>
    <xf numFmtId="164" fontId="24" fillId="6" borderId="4" xfId="1" applyNumberFormat="1" applyFont="1" applyFill="1" applyBorder="1" applyAlignment="1">
      <alignment vertical="center"/>
    </xf>
    <xf numFmtId="164" fontId="24" fillId="6" borderId="17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>
      <alignment horizontal="center" vertical="center"/>
    </xf>
    <xf numFmtId="164" fontId="25" fillId="0" borderId="0" xfId="1" applyNumberFormat="1" applyFont="1" applyFill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164" fontId="25" fillId="0" borderId="4" xfId="1" applyNumberFormat="1" applyFont="1" applyFill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164" fontId="24" fillId="6" borderId="52" xfId="1" applyNumberFormat="1" applyFont="1" applyFill="1" applyBorder="1" applyAlignment="1">
      <alignment vertical="center"/>
    </xf>
    <xf numFmtId="164" fontId="24" fillId="6" borderId="53" xfId="0" applyNumberFormat="1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64" fontId="7" fillId="0" borderId="7" xfId="1" applyNumberFormat="1" applyFont="1" applyFill="1" applyBorder="1" applyAlignment="1">
      <alignment vertical="center"/>
    </xf>
    <xf numFmtId="164" fontId="7" fillId="0" borderId="22" xfId="1" applyNumberFormat="1" applyFont="1" applyFill="1" applyBorder="1" applyAlignment="1">
      <alignment vertical="center"/>
    </xf>
    <xf numFmtId="164" fontId="6" fillId="0" borderId="37" xfId="1" applyNumberFormat="1" applyFont="1" applyBorder="1" applyAlignment="1">
      <alignment horizontal="left"/>
    </xf>
    <xf numFmtId="164" fontId="6" fillId="3" borderId="37" xfId="1" applyNumberFormat="1" applyFont="1" applyFill="1" applyBorder="1" applyAlignment="1">
      <alignment vertical="center"/>
    </xf>
    <xf numFmtId="164" fontId="6" fillId="0" borderId="37" xfId="1" applyNumberFormat="1" applyFont="1" applyFill="1" applyBorder="1" applyAlignment="1">
      <alignment horizontal="left"/>
    </xf>
    <xf numFmtId="164" fontId="6" fillId="4" borderId="37" xfId="1" applyNumberFormat="1" applyFont="1" applyFill="1" applyBorder="1" applyAlignment="1">
      <alignment horizontal="left"/>
    </xf>
    <xf numFmtId="0" fontId="4" fillId="0" borderId="50" xfId="0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/>
    </xf>
    <xf numFmtId="164" fontId="6" fillId="0" borderId="17" xfId="1" applyNumberFormat="1" applyFont="1" applyFill="1" applyBorder="1" applyAlignment="1">
      <alignment vertical="center"/>
    </xf>
    <xf numFmtId="49" fontId="6" fillId="4" borderId="50" xfId="0" applyNumberFormat="1" applyFont="1" applyFill="1" applyBorder="1" applyAlignment="1">
      <alignment horizontal="center"/>
    </xf>
    <xf numFmtId="49" fontId="6" fillId="3" borderId="50" xfId="0" applyNumberFormat="1" applyFont="1" applyFill="1" applyBorder="1" applyAlignment="1">
      <alignment horizontal="center"/>
    </xf>
    <xf numFmtId="49" fontId="6" fillId="3" borderId="51" xfId="0" applyNumberFormat="1" applyFont="1" applyFill="1" applyBorder="1" applyAlignment="1">
      <alignment horizontal="center"/>
    </xf>
    <xf numFmtId="49" fontId="6" fillId="3" borderId="52" xfId="0" applyNumberFormat="1" applyFont="1" applyFill="1" applyBorder="1" applyAlignment="1">
      <alignment horizontal="center"/>
    </xf>
    <xf numFmtId="164" fontId="6" fillId="3" borderId="52" xfId="1" applyNumberFormat="1" applyFont="1" applyFill="1" applyBorder="1" applyAlignment="1">
      <alignment horizontal="left"/>
    </xf>
    <xf numFmtId="164" fontId="6" fillId="3" borderId="53" xfId="1" applyNumberFormat="1" applyFont="1" applyFill="1" applyBorder="1" applyAlignment="1">
      <alignment horizontal="left"/>
    </xf>
    <xf numFmtId="49" fontId="6" fillId="4" borderId="4" xfId="0" applyNumberFormat="1" applyFont="1" applyFill="1" applyBorder="1" applyAlignment="1">
      <alignment horizontal="center" vertical="center"/>
    </xf>
    <xf numFmtId="164" fontId="6" fillId="4" borderId="17" xfId="1" applyNumberFormat="1" applyFont="1" applyFill="1" applyBorder="1" applyAlignment="1">
      <alignment vertical="center"/>
    </xf>
    <xf numFmtId="164" fontId="6" fillId="4" borderId="21" xfId="1" applyNumberFormat="1" applyFont="1" applyFill="1" applyBorder="1" applyAlignment="1"/>
    <xf numFmtId="49" fontId="6" fillId="4" borderId="20" xfId="0" applyNumberFormat="1" applyFont="1" applyFill="1" applyBorder="1" applyAlignment="1">
      <alignment horizontal="center"/>
    </xf>
    <xf numFmtId="164" fontId="6" fillId="4" borderId="20" xfId="1" applyNumberFormat="1" applyFont="1" applyFill="1" applyBorder="1" applyAlignment="1"/>
    <xf numFmtId="164" fontId="6" fillId="4" borderId="37" xfId="1" applyNumberFormat="1" applyFont="1" applyFill="1" applyBorder="1" applyAlignment="1">
      <alignment vertical="center"/>
    </xf>
    <xf numFmtId="164" fontId="27" fillId="0" borderId="4" xfId="1" applyNumberFormat="1" applyFont="1" applyBorder="1" applyAlignment="1">
      <alignment vertical="center"/>
    </xf>
    <xf numFmtId="0" fontId="9" fillId="0" borderId="50" xfId="0" applyFont="1" applyBorder="1" applyAlignment="1">
      <alignment horizontal="center"/>
    </xf>
    <xf numFmtId="49" fontId="6" fillId="0" borderId="52" xfId="0" applyNumberFormat="1" applyFont="1" applyBorder="1" applyAlignment="1">
      <alignment horizontal="center"/>
    </xf>
    <xf numFmtId="164" fontId="6" fillId="0" borderId="52" xfId="1" applyNumberFormat="1" applyFont="1" applyBorder="1" applyAlignment="1">
      <alignment horizontal="left"/>
    </xf>
    <xf numFmtId="164" fontId="6" fillId="0" borderId="53" xfId="1" applyNumberFormat="1" applyFont="1" applyBorder="1" applyAlignment="1">
      <alignment horizontal="left"/>
    </xf>
    <xf numFmtId="49" fontId="6" fillId="3" borderId="66" xfId="0" applyNumberFormat="1" applyFont="1" applyFill="1" applyBorder="1" applyAlignment="1">
      <alignment horizontal="center"/>
    </xf>
    <xf numFmtId="164" fontId="6" fillId="3" borderId="67" xfId="1" applyNumberFormat="1" applyFont="1" applyFill="1" applyBorder="1" applyAlignment="1">
      <alignment horizontal="left"/>
    </xf>
    <xf numFmtId="164" fontId="6" fillId="0" borderId="37" xfId="1" applyNumberFormat="1" applyFont="1" applyFill="1" applyBorder="1" applyAlignment="1"/>
    <xf numFmtId="164" fontId="23" fillId="5" borderId="17" xfId="0" applyNumberFormat="1" applyFont="1" applyFill="1" applyBorder="1" applyAlignment="1">
      <alignment horizontal="center" vertical="center"/>
    </xf>
    <xf numFmtId="164" fontId="23" fillId="6" borderId="4" xfId="0" applyNumberFormat="1" applyFont="1" applyFill="1" applyBorder="1" applyAlignment="1">
      <alignment horizontal="center" vertical="center"/>
    </xf>
    <xf numFmtId="164" fontId="6" fillId="0" borderId="19" xfId="1" applyNumberFormat="1" applyFont="1" applyBorder="1"/>
    <xf numFmtId="164" fontId="6" fillId="0" borderId="55" xfId="0" applyNumberFormat="1" applyFont="1" applyBorder="1" applyAlignment="1">
      <alignment horizontal="center" vertical="center"/>
    </xf>
    <xf numFmtId="164" fontId="6" fillId="0" borderId="46" xfId="1" applyNumberFormat="1" applyFont="1" applyBorder="1"/>
    <xf numFmtId="164" fontId="6" fillId="0" borderId="56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wrapText="1"/>
    </xf>
    <xf numFmtId="164" fontId="7" fillId="6" borderId="56" xfId="0" applyNumberFormat="1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164" fontId="7" fillId="6" borderId="17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wrapText="1"/>
    </xf>
    <xf numFmtId="164" fontId="7" fillId="6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164" fontId="7" fillId="6" borderId="52" xfId="1" applyNumberFormat="1" applyFont="1" applyFill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center" wrapText="1"/>
    </xf>
    <xf numFmtId="164" fontId="28" fillId="9" borderId="4" xfId="1" applyNumberFormat="1" applyFont="1" applyFill="1" applyBorder="1" applyAlignment="1">
      <alignment vertical="center"/>
    </xf>
    <xf numFmtId="164" fontId="7" fillId="9" borderId="4" xfId="1" applyNumberFormat="1" applyFont="1" applyFill="1" applyBorder="1" applyAlignment="1">
      <alignment vertical="center"/>
    </xf>
    <xf numFmtId="164" fontId="7" fillId="9" borderId="17" xfId="0" applyNumberFormat="1" applyFont="1" applyFill="1" applyBorder="1" applyAlignment="1">
      <alignment horizontal="center" vertical="center"/>
    </xf>
    <xf numFmtId="164" fontId="7" fillId="9" borderId="4" xfId="0" applyNumberFormat="1" applyFont="1" applyFill="1" applyBorder="1" applyAlignment="1">
      <alignment horizontal="center" vertical="center"/>
    </xf>
    <xf numFmtId="164" fontId="6" fillId="9" borderId="4" xfId="1" applyNumberFormat="1" applyFont="1" applyFill="1" applyBorder="1" applyAlignment="1">
      <alignment horizontal="center"/>
    </xf>
    <xf numFmtId="164" fontId="6" fillId="9" borderId="4" xfId="1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8" borderId="19" xfId="0" applyFont="1" applyFill="1" applyBorder="1"/>
    <xf numFmtId="0" fontId="6" fillId="7" borderId="19" xfId="0" applyFont="1" applyFill="1" applyBorder="1"/>
    <xf numFmtId="0" fontId="7" fillId="0" borderId="50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18" fillId="0" borderId="0" xfId="1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7" fillId="6" borderId="17" xfId="0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25" fillId="0" borderId="37" xfId="0" applyFont="1" applyFill="1" applyBorder="1" applyAlignment="1">
      <alignment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50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24" fillId="0" borderId="4" xfId="1" applyNumberFormat="1" applyFont="1" applyFill="1" applyBorder="1" applyAlignment="1">
      <alignment horizontal="center" vertical="center"/>
    </xf>
    <xf numFmtId="164" fontId="24" fillId="6" borderId="4" xfId="1" applyNumberFormat="1" applyFont="1" applyFill="1" applyBorder="1" applyAlignment="1">
      <alignment horizontal="left" vertical="center"/>
    </xf>
    <xf numFmtId="164" fontId="25" fillId="6" borderId="4" xfId="1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23" fillId="0" borderId="4" xfId="0" applyFont="1" applyFill="1" applyBorder="1" applyAlignment="1">
      <alignment vertical="center" wrapText="1"/>
    </xf>
    <xf numFmtId="0" fontId="24" fillId="0" borderId="37" xfId="0" applyFont="1" applyFill="1" applyBorder="1" applyAlignment="1">
      <alignment vertical="center" wrapText="1"/>
    </xf>
    <xf numFmtId="0" fontId="7" fillId="0" borderId="39" xfId="0" applyFont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164" fontId="7" fillId="0" borderId="11" xfId="1" applyNumberFormat="1" applyFont="1" applyBorder="1" applyAlignment="1">
      <alignment vertical="center"/>
    </xf>
    <xf numFmtId="164" fontId="6" fillId="0" borderId="11" xfId="1" applyNumberFormat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164" fontId="7" fillId="0" borderId="12" xfId="1" applyNumberFormat="1" applyFont="1" applyBorder="1" applyAlignment="1">
      <alignment vertical="center"/>
    </xf>
    <xf numFmtId="0" fontId="6" fillId="0" borderId="37" xfId="0" applyFont="1" applyFill="1" applyBorder="1" applyAlignment="1">
      <alignment wrapText="1"/>
    </xf>
    <xf numFmtId="0" fontId="6" fillId="0" borderId="37" xfId="0" applyFont="1" applyFill="1" applyBorder="1" applyAlignment="1">
      <alignment vertical="center" wrapText="1"/>
    </xf>
    <xf numFmtId="0" fontId="7" fillId="0" borderId="37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164" fontId="24" fillId="0" borderId="4" xfId="1" applyNumberFormat="1" applyFont="1" applyFill="1" applyBorder="1" applyAlignment="1">
      <alignment vertical="center"/>
    </xf>
    <xf numFmtId="164" fontId="7" fillId="9" borderId="7" xfId="1" applyNumberFormat="1" applyFont="1" applyFill="1" applyBorder="1" applyAlignment="1">
      <alignment vertical="center"/>
    </xf>
    <xf numFmtId="0" fontId="32" fillId="0" borderId="0" xfId="0" applyFont="1" applyAlignment="1">
      <alignment horizontal="center"/>
    </xf>
    <xf numFmtId="164" fontId="32" fillId="0" borderId="0" xfId="1" applyNumberFormat="1" applyFont="1"/>
    <xf numFmtId="0" fontId="32" fillId="0" borderId="0" xfId="0" applyFont="1"/>
    <xf numFmtId="0" fontId="23" fillId="0" borderId="47" xfId="0" applyFont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23" fillId="2" borderId="4" xfId="1" applyNumberFormat="1" applyFont="1" applyFill="1" applyBorder="1" applyAlignment="1">
      <alignment horizontal="center" vertical="center"/>
    </xf>
    <xf numFmtId="164" fontId="29" fillId="0" borderId="0" xfId="1" applyNumberFormat="1" applyFont="1" applyFill="1" applyBorder="1"/>
    <xf numFmtId="0" fontId="29" fillId="0" borderId="0" xfId="0" applyFont="1"/>
    <xf numFmtId="0" fontId="23" fillId="0" borderId="52" xfId="0" applyFont="1" applyBorder="1" applyAlignment="1">
      <alignment vertical="center" wrapText="1"/>
    </xf>
    <xf numFmtId="164" fontId="32" fillId="0" borderId="0" xfId="1" applyNumberFormat="1" applyFont="1" applyFill="1" applyBorder="1"/>
    <xf numFmtId="0" fontId="33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164" fontId="29" fillId="0" borderId="0" xfId="1" applyNumberFormat="1" applyFont="1" applyAlignment="1">
      <alignment horizontal="center"/>
    </xf>
    <xf numFmtId="164" fontId="29" fillId="0" borderId="0" xfId="1" applyNumberFormat="1" applyFont="1"/>
    <xf numFmtId="164" fontId="29" fillId="0" borderId="0" xfId="1" applyNumberFormat="1" applyFont="1" applyBorder="1"/>
    <xf numFmtId="0" fontId="32" fillId="0" borderId="0" xfId="0" applyFont="1" applyBorder="1" applyAlignment="1">
      <alignment horizontal="center"/>
    </xf>
    <xf numFmtId="0" fontId="32" fillId="0" borderId="0" xfId="0" applyFont="1" applyFill="1" applyBorder="1"/>
    <xf numFmtId="0" fontId="24" fillId="0" borderId="58" xfId="0" applyFont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24" fillId="0" borderId="49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/>
    </xf>
    <xf numFmtId="164" fontId="24" fillId="0" borderId="55" xfId="0" applyNumberFormat="1" applyFont="1" applyFill="1" applyBorder="1" applyAlignment="1">
      <alignment horizontal="center" vertical="center"/>
    </xf>
    <xf numFmtId="164" fontId="32" fillId="0" borderId="0" xfId="0" applyNumberFormat="1" applyFont="1" applyFill="1" applyBorder="1"/>
    <xf numFmtId="0" fontId="24" fillId="0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24" fillId="0" borderId="37" xfId="0" applyFont="1" applyBorder="1" applyAlignment="1">
      <alignment vertical="center" wrapText="1"/>
    </xf>
    <xf numFmtId="0" fontId="25" fillId="0" borderId="37" xfId="0" applyFont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34" fillId="0" borderId="0" xfId="0" applyFont="1" applyAlignment="1">
      <alignment horizontal="left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164" fontId="7" fillId="0" borderId="44" xfId="1" applyNumberFormat="1" applyFont="1" applyBorder="1"/>
    <xf numFmtId="164" fontId="7" fillId="0" borderId="11" xfId="1" applyNumberFormat="1" applyFont="1" applyFill="1" applyBorder="1" applyAlignment="1">
      <alignment vertical="center"/>
    </xf>
    <xf numFmtId="164" fontId="7" fillId="0" borderId="45" xfId="1" applyNumberFormat="1" applyFont="1" applyFill="1" applyBorder="1" applyAlignment="1">
      <alignment vertical="center"/>
    </xf>
    <xf numFmtId="0" fontId="7" fillId="0" borderId="0" xfId="0" applyFont="1" applyAlignment="1">
      <alignment horizont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2" xfId="0" applyFont="1" applyBorder="1" applyAlignment="1">
      <alignment vertical="center" wrapText="1"/>
    </xf>
    <xf numFmtId="0" fontId="29" fillId="0" borderId="52" xfId="0" applyFont="1" applyBorder="1" applyAlignment="1">
      <alignment horizontal="center"/>
    </xf>
    <xf numFmtId="0" fontId="32" fillId="0" borderId="44" xfId="0" applyFont="1" applyBorder="1"/>
    <xf numFmtId="0" fontId="32" fillId="0" borderId="19" xfId="0" applyFont="1" applyBorder="1"/>
    <xf numFmtId="0" fontId="6" fillId="8" borderId="0" xfId="0" applyFont="1" applyFill="1" applyBorder="1" applyAlignment="1">
      <alignment horizontal="center"/>
    </xf>
    <xf numFmtId="164" fontId="6" fillId="8" borderId="0" xfId="1" applyNumberFormat="1" applyFont="1" applyFill="1" applyBorder="1"/>
    <xf numFmtId="0" fontId="6" fillId="8" borderId="0" xfId="0" applyFont="1" applyFill="1" applyBorder="1"/>
    <xf numFmtId="0" fontId="32" fillId="8" borderId="0" xfId="0" applyFont="1" applyFill="1" applyBorder="1"/>
    <xf numFmtId="164" fontId="32" fillId="8" borderId="0" xfId="0" applyNumberFormat="1" applyFont="1" applyFill="1" applyBorder="1"/>
    <xf numFmtId="0" fontId="32" fillId="8" borderId="69" xfId="0" applyFont="1" applyFill="1" applyBorder="1"/>
    <xf numFmtId="0" fontId="6" fillId="8" borderId="23" xfId="0" applyFont="1" applyFill="1" applyBorder="1" applyAlignment="1">
      <alignment horizontal="center"/>
    </xf>
    <xf numFmtId="0" fontId="6" fillId="8" borderId="24" xfId="0" applyFont="1" applyFill="1" applyBorder="1" applyAlignment="1">
      <alignment horizontal="center"/>
    </xf>
    <xf numFmtId="164" fontId="6" fillId="8" borderId="24" xfId="1" applyNumberFormat="1" applyFont="1" applyFill="1" applyBorder="1"/>
    <xf numFmtId="164" fontId="6" fillId="8" borderId="68" xfId="1" applyNumberFormat="1" applyFont="1" applyFill="1" applyBorder="1"/>
    <xf numFmtId="164" fontId="6" fillId="8" borderId="24" xfId="0" applyNumberFormat="1" applyFont="1" applyFill="1" applyBorder="1" applyAlignment="1">
      <alignment horizontal="center"/>
    </xf>
    <xf numFmtId="164" fontId="6" fillId="8" borderId="26" xfId="0" applyNumberFormat="1" applyFont="1" applyFill="1" applyBorder="1"/>
    <xf numFmtId="0" fontId="6" fillId="8" borderId="25" xfId="0" applyFont="1" applyFill="1" applyBorder="1" applyAlignment="1">
      <alignment horizontal="center"/>
    </xf>
    <xf numFmtId="164" fontId="6" fillId="8" borderId="71" xfId="0" applyNumberFormat="1" applyFont="1" applyFill="1" applyBorder="1"/>
    <xf numFmtId="0" fontId="6" fillId="8" borderId="19" xfId="0" applyFont="1" applyFill="1" applyBorder="1" applyAlignment="1">
      <alignment horizontal="center"/>
    </xf>
    <xf numFmtId="0" fontId="6" fillId="8" borderId="27" xfId="0" applyFont="1" applyFill="1" applyBorder="1" applyAlignment="1">
      <alignment horizontal="center"/>
    </xf>
    <xf numFmtId="164" fontId="6" fillId="8" borderId="0" xfId="0" applyNumberFormat="1" applyFont="1" applyFill="1" applyBorder="1" applyAlignment="1">
      <alignment horizontal="center"/>
    </xf>
    <xf numFmtId="164" fontId="6" fillId="8" borderId="28" xfId="0" applyNumberFormat="1" applyFont="1" applyFill="1" applyBorder="1"/>
    <xf numFmtId="164" fontId="6" fillId="8" borderId="69" xfId="0" applyNumberFormat="1" applyFont="1" applyFill="1" applyBorder="1"/>
    <xf numFmtId="0" fontId="6" fillId="8" borderId="29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164" fontId="6" fillId="8" borderId="30" xfId="1" applyNumberFormat="1" applyFont="1" applyFill="1" applyBorder="1"/>
    <xf numFmtId="0" fontId="6" fillId="8" borderId="29" xfId="0" applyFont="1" applyFill="1" applyBorder="1" applyAlignment="1">
      <alignment horizontal="center" wrapText="1"/>
    </xf>
    <xf numFmtId="0" fontId="6" fillId="8" borderId="31" xfId="0" applyFont="1" applyFill="1" applyBorder="1" applyAlignment="1">
      <alignment horizontal="center"/>
    </xf>
    <xf numFmtId="164" fontId="6" fillId="8" borderId="32" xfId="1" applyNumberFormat="1" applyFont="1" applyFill="1" applyBorder="1"/>
    <xf numFmtId="164" fontId="6" fillId="8" borderId="73" xfId="1" applyNumberFormat="1" applyFont="1" applyFill="1" applyBorder="1"/>
    <xf numFmtId="0" fontId="32" fillId="0" borderId="0" xfId="0" applyFont="1" applyBorder="1"/>
    <xf numFmtId="0" fontId="32" fillId="0" borderId="69" xfId="0" applyFont="1" applyBorder="1"/>
    <xf numFmtId="164" fontId="32" fillId="7" borderId="0" xfId="0" applyNumberFormat="1" applyFont="1" applyFill="1" applyBorder="1"/>
    <xf numFmtId="164" fontId="32" fillId="7" borderId="69" xfId="0" applyNumberFormat="1" applyFont="1" applyFill="1" applyBorder="1"/>
    <xf numFmtId="0" fontId="6" fillId="7" borderId="0" xfId="0" applyFont="1" applyFill="1" applyBorder="1" applyAlignment="1">
      <alignment horizontal="center"/>
    </xf>
    <xf numFmtId="164" fontId="6" fillId="7" borderId="0" xfId="1" applyNumberFormat="1" applyFont="1" applyFill="1" applyBorder="1"/>
    <xf numFmtId="0" fontId="6" fillId="7" borderId="0" xfId="0" applyFont="1" applyFill="1" applyBorder="1"/>
    <xf numFmtId="0" fontId="32" fillId="7" borderId="0" xfId="0" applyFont="1" applyFill="1" applyBorder="1"/>
    <xf numFmtId="0" fontId="32" fillId="7" borderId="69" xfId="0" applyFont="1" applyFill="1" applyBorder="1"/>
    <xf numFmtId="0" fontId="6" fillId="7" borderId="23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164" fontId="6" fillId="7" borderId="24" xfId="1" applyNumberFormat="1" applyFont="1" applyFill="1" applyBorder="1"/>
    <xf numFmtId="0" fontId="6" fillId="7" borderId="25" xfId="0" applyFont="1" applyFill="1" applyBorder="1" applyAlignment="1">
      <alignment horizontal="center"/>
    </xf>
    <xf numFmtId="164" fontId="6" fillId="7" borderId="24" xfId="0" applyNumberFormat="1" applyFont="1" applyFill="1" applyBorder="1" applyAlignment="1">
      <alignment horizontal="center"/>
    </xf>
    <xf numFmtId="164" fontId="6" fillId="7" borderId="26" xfId="0" applyNumberFormat="1" applyFont="1" applyFill="1" applyBorder="1"/>
    <xf numFmtId="164" fontId="6" fillId="7" borderId="71" xfId="0" applyNumberFormat="1" applyFont="1" applyFill="1" applyBorder="1"/>
    <xf numFmtId="0" fontId="6" fillId="7" borderId="19" xfId="0" applyFont="1" applyFill="1" applyBorder="1" applyAlignment="1">
      <alignment horizontal="center"/>
    </xf>
    <xf numFmtId="0" fontId="6" fillId="7" borderId="27" xfId="0" applyFont="1" applyFill="1" applyBorder="1" applyAlignment="1">
      <alignment horizontal="center"/>
    </xf>
    <xf numFmtId="164" fontId="6" fillId="7" borderId="0" xfId="0" applyNumberFormat="1" applyFont="1" applyFill="1" applyBorder="1" applyAlignment="1">
      <alignment horizontal="center"/>
    </xf>
    <xf numFmtId="164" fontId="6" fillId="7" borderId="28" xfId="0" applyNumberFormat="1" applyFont="1" applyFill="1" applyBorder="1"/>
    <xf numFmtId="164" fontId="6" fillId="7" borderId="69" xfId="0" applyNumberFormat="1" applyFont="1" applyFill="1" applyBorder="1"/>
    <xf numFmtId="0" fontId="6" fillId="7" borderId="29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164" fontId="6" fillId="7" borderId="30" xfId="1" applyNumberFormat="1" applyFont="1" applyFill="1" applyBorder="1"/>
    <xf numFmtId="0" fontId="6" fillId="7" borderId="29" xfId="0" applyFont="1" applyFill="1" applyBorder="1" applyAlignment="1">
      <alignment horizontal="center" wrapText="1"/>
    </xf>
    <xf numFmtId="0" fontId="6" fillId="7" borderId="31" xfId="0" applyFont="1" applyFill="1" applyBorder="1" applyAlignment="1">
      <alignment horizontal="center"/>
    </xf>
    <xf numFmtId="164" fontId="6" fillId="7" borderId="32" xfId="1" applyNumberFormat="1" applyFont="1" applyFill="1" applyBorder="1"/>
    <xf numFmtId="164" fontId="6" fillId="7" borderId="73" xfId="1" applyNumberFormat="1" applyFont="1" applyFill="1" applyBorder="1"/>
    <xf numFmtId="0" fontId="32" fillId="0" borderId="14" xfId="0" applyFont="1" applyBorder="1"/>
    <xf numFmtId="0" fontId="32" fillId="0" borderId="74" xfId="0" applyFont="1" applyBorder="1"/>
    <xf numFmtId="0" fontId="7" fillId="0" borderId="7" xfId="0" applyFont="1" applyBorder="1" applyAlignment="1">
      <alignment horizontal="center"/>
    </xf>
    <xf numFmtId="0" fontId="5" fillId="0" borderId="7" xfId="0" applyFont="1" applyBorder="1" applyAlignment="1">
      <alignment vertical="center" wrapText="1"/>
    </xf>
    <xf numFmtId="164" fontId="7" fillId="2" borderId="16" xfId="1" applyNumberFormat="1" applyFont="1" applyFill="1" applyBorder="1" applyAlignment="1">
      <alignment vertical="center"/>
    </xf>
    <xf numFmtId="164" fontId="7" fillId="0" borderId="16" xfId="1" applyNumberFormat="1" applyFont="1" applyFill="1" applyBorder="1" applyAlignment="1">
      <alignment vertical="center"/>
    </xf>
    <xf numFmtId="0" fontId="2" fillId="0" borderId="76" xfId="0" applyFont="1" applyBorder="1" applyAlignment="1">
      <alignment horizontal="center" vertical="center"/>
    </xf>
    <xf numFmtId="164" fontId="7" fillId="2" borderId="77" xfId="1" applyNumberFormat="1" applyFont="1" applyFill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32" fillId="0" borderId="19" xfId="0" applyFont="1" applyFill="1" applyBorder="1"/>
    <xf numFmtId="0" fontId="32" fillId="0" borderId="0" xfId="0" applyFont="1" applyFill="1"/>
    <xf numFmtId="164" fontId="32" fillId="0" borderId="69" xfId="0" applyNumberFormat="1" applyFont="1" applyFill="1" applyBorder="1"/>
    <xf numFmtId="0" fontId="32" fillId="0" borderId="69" xfId="0" applyFont="1" applyFill="1" applyBorder="1"/>
    <xf numFmtId="0" fontId="3" fillId="0" borderId="7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/>
    </xf>
    <xf numFmtId="164" fontId="7" fillId="2" borderId="5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43" xfId="0" applyFont="1" applyBorder="1" applyAlignment="1">
      <alignment vertical="center" wrapText="1"/>
    </xf>
    <xf numFmtId="0" fontId="24" fillId="0" borderId="50" xfId="0" applyFont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164" fontId="7" fillId="6" borderId="53" xfId="0" applyNumberFormat="1" applyFont="1" applyFill="1" applyBorder="1" applyAlignment="1">
      <alignment horizontal="center" vertical="center"/>
    </xf>
    <xf numFmtId="164" fontId="32" fillId="0" borderId="0" xfId="0" applyNumberFormat="1" applyFont="1" applyBorder="1"/>
    <xf numFmtId="164" fontId="32" fillId="0" borderId="69" xfId="0" applyNumberFormat="1" applyFont="1" applyBorder="1"/>
    <xf numFmtId="0" fontId="5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left" vertical="center"/>
    </xf>
    <xf numFmtId="164" fontId="25" fillId="0" borderId="4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 vertical="center" wrapText="1"/>
    </xf>
    <xf numFmtId="164" fontId="25" fillId="0" borderId="37" xfId="1" applyNumberFormat="1" applyFont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164" fontId="31" fillId="0" borderId="0" xfId="1" applyNumberFormat="1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64" fontId="32" fillId="0" borderId="0" xfId="1" applyNumberFormat="1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23" fillId="0" borderId="5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165" fontId="6" fillId="0" borderId="0" xfId="2" applyNumberFormat="1" applyFont="1" applyFill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2" fillId="0" borderId="7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164" fontId="6" fillId="0" borderId="0" xfId="1" applyNumberFormat="1" applyFont="1" applyBorder="1" applyAlignment="1">
      <alignment vertical="center"/>
    </xf>
    <xf numFmtId="164" fontId="22" fillId="0" borderId="4" xfId="0" applyNumberFormat="1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164" fontId="29" fillId="0" borderId="0" xfId="1" applyNumberFormat="1" applyFont="1" applyFill="1" applyBorder="1" applyAlignment="1">
      <alignment vertical="center"/>
    </xf>
    <xf numFmtId="0" fontId="29" fillId="0" borderId="0" xfId="0" applyFont="1" applyAlignment="1">
      <alignment vertical="center"/>
    </xf>
    <xf numFmtId="164" fontId="32" fillId="0" borderId="0" xfId="1" applyNumberFormat="1" applyFont="1" applyFill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64" fontId="29" fillId="0" borderId="0" xfId="1" applyNumberFormat="1" applyFont="1" applyAlignment="1">
      <alignment horizontal="center" vertical="center"/>
    </xf>
    <xf numFmtId="164" fontId="29" fillId="0" borderId="0" xfId="1" applyNumberFormat="1" applyFont="1" applyAlignment="1">
      <alignment vertical="center"/>
    </xf>
    <xf numFmtId="164" fontId="29" fillId="0" borderId="0" xfId="1" applyNumberFormat="1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164" fontId="24" fillId="0" borderId="19" xfId="1" applyNumberFormat="1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left" vertical="center"/>
    </xf>
    <xf numFmtId="164" fontId="32" fillId="0" borderId="0" xfId="0" applyNumberFormat="1" applyFont="1" applyFill="1" applyBorder="1" applyAlignment="1">
      <alignment vertical="center"/>
    </xf>
    <xf numFmtId="164" fontId="32" fillId="0" borderId="0" xfId="0" applyNumberFormat="1" applyFont="1" applyAlignment="1">
      <alignment vertical="center"/>
    </xf>
    <xf numFmtId="0" fontId="29" fillId="0" borderId="0" xfId="0" applyFont="1" applyFill="1" applyBorder="1" applyAlignment="1">
      <alignment vertical="center"/>
    </xf>
    <xf numFmtId="164" fontId="29" fillId="0" borderId="0" xfId="0" applyNumberFormat="1" applyFont="1" applyFill="1" applyBorder="1" applyAlignment="1">
      <alignment vertical="center"/>
    </xf>
    <xf numFmtId="164" fontId="29" fillId="0" borderId="0" xfId="0" applyNumberFormat="1" applyFont="1" applyAlignment="1">
      <alignment vertical="center"/>
    </xf>
    <xf numFmtId="164" fontId="25" fillId="0" borderId="0" xfId="1" applyNumberFormat="1" applyFont="1" applyFill="1" applyBorder="1" applyAlignment="1">
      <alignment horizontal="left" vertical="center"/>
    </xf>
    <xf numFmtId="49" fontId="25" fillId="0" borderId="55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horizontal="center" vertical="center" wrapText="1"/>
    </xf>
    <xf numFmtId="0" fontId="26" fillId="0" borderId="5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left" vertical="center" wrapText="1"/>
    </xf>
    <xf numFmtId="49" fontId="25" fillId="0" borderId="7" xfId="0" applyNumberFormat="1" applyFont="1" applyFill="1" applyBorder="1" applyAlignment="1">
      <alignment horizontal="center" vertical="center"/>
    </xf>
    <xf numFmtId="164" fontId="25" fillId="0" borderId="7" xfId="1" applyNumberFormat="1" applyFont="1" applyFill="1" applyBorder="1" applyAlignment="1">
      <alignment horizontal="left" vertical="center"/>
    </xf>
    <xf numFmtId="49" fontId="25" fillId="0" borderId="54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164" fontId="36" fillId="0" borderId="0" xfId="1" applyNumberFormat="1" applyFont="1" applyAlignment="1">
      <alignment vertical="center"/>
    </xf>
    <xf numFmtId="164" fontId="36" fillId="0" borderId="0" xfId="1" applyNumberFormat="1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24" fillId="0" borderId="50" xfId="0" applyFont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 wrapText="1"/>
    </xf>
    <xf numFmtId="0" fontId="23" fillId="0" borderId="59" xfId="0" applyFont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 wrapText="1"/>
    </xf>
    <xf numFmtId="164" fontId="24" fillId="0" borderId="4" xfId="1" applyNumberFormat="1" applyFont="1" applyBorder="1" applyAlignment="1">
      <alignment vertical="center" wrapText="1"/>
    </xf>
    <xf numFmtId="164" fontId="24" fillId="0" borderId="37" xfId="1" applyNumberFormat="1" applyFont="1" applyFill="1" applyBorder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7" fillId="0" borderId="59" xfId="0" applyFont="1" applyBorder="1" applyAlignment="1">
      <alignment horizontal="center" vertical="center"/>
    </xf>
    <xf numFmtId="0" fontId="4" fillId="0" borderId="37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 wrapText="1"/>
    </xf>
    <xf numFmtId="164" fontId="22" fillId="0" borderId="7" xfId="0" applyNumberFormat="1" applyFont="1" applyBorder="1" applyAlignment="1">
      <alignment horizontal="center" vertical="center" wrapText="1"/>
    </xf>
    <xf numFmtId="164" fontId="23" fillId="0" borderId="7" xfId="1" applyNumberFormat="1" applyFont="1" applyBorder="1" applyAlignment="1">
      <alignment vertical="center"/>
    </xf>
    <xf numFmtId="164" fontId="23" fillId="0" borderId="7" xfId="1" applyNumberFormat="1" applyFont="1" applyFill="1" applyBorder="1" applyAlignment="1">
      <alignment vertical="center"/>
    </xf>
    <xf numFmtId="164" fontId="23" fillId="0" borderId="54" xfId="0" applyNumberFormat="1" applyFont="1" applyFill="1" applyBorder="1" applyAlignment="1">
      <alignment horizontal="center" vertical="center"/>
    </xf>
    <xf numFmtId="164" fontId="25" fillId="0" borderId="4" xfId="0" applyNumberFormat="1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23" fillId="0" borderId="37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164" fontId="6" fillId="6" borderId="4" xfId="1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vertical="center" wrapText="1"/>
    </xf>
    <xf numFmtId="164" fontId="6" fillId="0" borderId="5" xfId="1" applyNumberFormat="1" applyFont="1" applyFill="1" applyBorder="1" applyAlignment="1">
      <alignment vertical="center"/>
    </xf>
    <xf numFmtId="164" fontId="6" fillId="0" borderId="9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7" fillId="9" borderId="79" xfId="1" applyNumberFormat="1" applyFont="1" applyFill="1" applyBorder="1" applyAlignment="1">
      <alignment vertical="center"/>
    </xf>
    <xf numFmtId="164" fontId="25" fillId="0" borderId="4" xfId="1" applyNumberFormat="1" applyFont="1" applyFill="1" applyBorder="1" applyAlignment="1">
      <alignment vertical="center"/>
    </xf>
    <xf numFmtId="164" fontId="7" fillId="9" borderId="17" xfId="1" applyNumberFormat="1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0" fontId="6" fillId="8" borderId="31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7" fillId="11" borderId="0" xfId="0" applyFont="1" applyFill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center" vertical="center"/>
    </xf>
    <xf numFmtId="165" fontId="6" fillId="11" borderId="0" xfId="2" applyNumberFormat="1" applyFont="1" applyFill="1" applyBorder="1" applyAlignment="1">
      <alignment horizontal="center" vertical="center"/>
    </xf>
    <xf numFmtId="164" fontId="6" fillId="11" borderId="0" xfId="1" applyNumberFormat="1" applyFont="1" applyFill="1" applyBorder="1" applyAlignment="1">
      <alignment vertical="center"/>
    </xf>
    <xf numFmtId="164" fontId="6" fillId="11" borderId="0" xfId="0" applyNumberFormat="1" applyFont="1" applyFill="1" applyBorder="1" applyAlignment="1">
      <alignment horizontal="center" vertical="center"/>
    </xf>
    <xf numFmtId="164" fontId="7" fillId="11" borderId="0" xfId="0" applyNumberFormat="1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32" fillId="0" borderId="14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7" fillId="0" borderId="0" xfId="0" applyFont="1" applyFill="1" applyBorder="1" applyAlignment="1">
      <alignment wrapText="1"/>
    </xf>
    <xf numFmtId="0" fontId="7" fillId="11" borderId="27" xfId="0" applyFont="1" applyFill="1" applyBorder="1" applyAlignment="1">
      <alignment wrapText="1"/>
    </xf>
    <xf numFmtId="164" fontId="24" fillId="6" borderId="4" xfId="1" applyNumberFormat="1" applyFont="1" applyFill="1" applyBorder="1" applyAlignment="1">
      <alignment horizontal="center" vertical="center"/>
    </xf>
    <xf numFmtId="164" fontId="25" fillId="6" borderId="4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64" fontId="6" fillId="0" borderId="8" xfId="1" applyNumberFormat="1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vertical="center" wrapText="1"/>
    </xf>
    <xf numFmtId="164" fontId="23" fillId="4" borderId="4" xfId="1" applyNumberFormat="1" applyFont="1" applyFill="1" applyBorder="1" applyAlignment="1">
      <alignment vertical="center"/>
    </xf>
    <xf numFmtId="164" fontId="22" fillId="4" borderId="4" xfId="1" applyNumberFormat="1" applyFont="1" applyFill="1" applyBorder="1" applyAlignment="1">
      <alignment vertical="center"/>
    </xf>
    <xf numFmtId="164" fontId="23" fillId="4" borderId="17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9" fillId="10" borderId="4" xfId="0" applyFont="1" applyFill="1" applyBorder="1" applyAlignment="1">
      <alignment horizontal="left" wrapText="1"/>
    </xf>
    <xf numFmtId="0" fontId="7" fillId="0" borderId="42" xfId="0" applyFont="1" applyBorder="1" applyAlignment="1">
      <alignment vertical="center"/>
    </xf>
    <xf numFmtId="0" fontId="23" fillId="0" borderId="61" xfId="0" applyFont="1" applyBorder="1" applyAlignment="1">
      <alignment vertical="center"/>
    </xf>
    <xf numFmtId="0" fontId="6" fillId="0" borderId="19" xfId="0" applyFont="1" applyFill="1" applyBorder="1"/>
    <xf numFmtId="0" fontId="6" fillId="0" borderId="46" xfId="0" applyFont="1" applyBorder="1"/>
    <xf numFmtId="0" fontId="7" fillId="7" borderId="19" xfId="0" applyFont="1" applyFill="1" applyBorder="1"/>
    <xf numFmtId="164" fontId="24" fillId="0" borderId="17" xfId="1" applyNumberFormat="1" applyFont="1" applyFill="1" applyBorder="1" applyAlignment="1">
      <alignment horizontal="center" vertical="center"/>
    </xf>
    <xf numFmtId="0" fontId="7" fillId="9" borderId="7" xfId="0" applyFont="1" applyFill="1" applyBorder="1" applyAlignment="1">
      <alignment vertical="center" wrapText="1"/>
    </xf>
    <xf numFmtId="0" fontId="40" fillId="0" borderId="0" xfId="0" applyFont="1" applyAlignment="1">
      <alignment horizontal="left" vertical="center"/>
    </xf>
    <xf numFmtId="0" fontId="41" fillId="0" borderId="47" xfId="0" applyFont="1" applyBorder="1" applyAlignment="1">
      <alignment horizontal="center" vertical="center"/>
    </xf>
    <xf numFmtId="0" fontId="41" fillId="0" borderId="75" xfId="0" applyFont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 wrapText="1"/>
    </xf>
    <xf numFmtId="49" fontId="42" fillId="0" borderId="0" xfId="0" applyNumberFormat="1" applyFont="1" applyFill="1" applyBorder="1" applyAlignment="1">
      <alignment horizontal="center" vertical="center"/>
    </xf>
    <xf numFmtId="164" fontId="42" fillId="0" borderId="0" xfId="1" applyNumberFormat="1" applyFont="1" applyFill="1" applyBorder="1" applyAlignment="1">
      <alignment horizontal="left" vertical="center"/>
    </xf>
    <xf numFmtId="0" fontId="43" fillId="0" borderId="0" xfId="0" applyFont="1" applyFill="1" applyBorder="1" applyAlignment="1">
      <alignment vertical="center"/>
    </xf>
    <xf numFmtId="164" fontId="43" fillId="0" borderId="0" xfId="0" applyNumberFormat="1" applyFont="1" applyFill="1" applyBorder="1" applyAlignment="1">
      <alignment vertical="center"/>
    </xf>
    <xf numFmtId="164" fontId="43" fillId="0" borderId="0" xfId="0" applyNumberFormat="1" applyFont="1" applyAlignment="1">
      <alignment vertical="center"/>
    </xf>
    <xf numFmtId="0" fontId="43" fillId="0" borderId="0" xfId="0" applyFont="1" applyAlignment="1">
      <alignment vertical="center"/>
    </xf>
    <xf numFmtId="0" fontId="41" fillId="0" borderId="4" xfId="0" applyFont="1" applyFill="1" applyBorder="1" applyAlignment="1">
      <alignment vertical="center" wrapText="1"/>
    </xf>
    <xf numFmtId="0" fontId="42" fillId="0" borderId="4" xfId="0" applyFont="1" applyBorder="1" applyAlignment="1">
      <alignment horizontal="center" vertical="center"/>
    </xf>
    <xf numFmtId="164" fontId="41" fillId="2" borderId="4" xfId="1" applyNumberFormat="1" applyFont="1" applyFill="1" applyBorder="1" applyAlignment="1">
      <alignment horizontal="center" vertical="center"/>
    </xf>
    <xf numFmtId="164" fontId="41" fillId="0" borderId="44" xfId="1" applyNumberFormat="1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164" fontId="41" fillId="0" borderId="11" xfId="1" applyNumberFormat="1" applyFont="1" applyFill="1" applyBorder="1" applyAlignment="1">
      <alignment vertical="center"/>
    </xf>
    <xf numFmtId="164" fontId="41" fillId="0" borderId="45" xfId="1" applyNumberFormat="1" applyFont="1" applyFill="1" applyBorder="1" applyAlignment="1">
      <alignment vertical="center"/>
    </xf>
    <xf numFmtId="164" fontId="41" fillId="6" borderId="17" xfId="0" applyNumberFormat="1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vertical="center" wrapText="1"/>
    </xf>
    <xf numFmtId="164" fontId="42" fillId="0" borderId="4" xfId="1" applyNumberFormat="1" applyFont="1" applyBorder="1" applyAlignment="1">
      <alignment horizontal="center" vertical="center"/>
    </xf>
    <xf numFmtId="164" fontId="42" fillId="0" borderId="19" xfId="1" applyNumberFormat="1" applyFont="1" applyBorder="1" applyAlignment="1">
      <alignment vertical="center"/>
    </xf>
    <xf numFmtId="0" fontId="42" fillId="0" borderId="0" xfId="0" applyFont="1" applyBorder="1" applyAlignment="1">
      <alignment horizontal="center" vertical="center"/>
    </xf>
    <xf numFmtId="164" fontId="41" fillId="0" borderId="0" xfId="0" applyNumberFormat="1" applyFont="1" applyFill="1" applyBorder="1" applyAlignment="1">
      <alignment horizontal="center" vertical="center"/>
    </xf>
    <xf numFmtId="164" fontId="42" fillId="0" borderId="0" xfId="1" applyNumberFormat="1" applyFont="1" applyBorder="1" applyAlignment="1">
      <alignment vertical="center"/>
    </xf>
    <xf numFmtId="164" fontId="42" fillId="0" borderId="55" xfId="0" applyNumberFormat="1" applyFont="1" applyBorder="1" applyAlignment="1">
      <alignment horizontal="center" vertical="center"/>
    </xf>
    <xf numFmtId="164" fontId="42" fillId="0" borderId="46" xfId="1" applyNumberFormat="1" applyFont="1" applyBorder="1" applyAlignment="1">
      <alignment vertical="center"/>
    </xf>
    <xf numFmtId="0" fontId="42" fillId="0" borderId="14" xfId="0" applyFont="1" applyBorder="1" applyAlignment="1">
      <alignment horizontal="center" vertical="center"/>
    </xf>
    <xf numFmtId="164" fontId="41" fillId="0" borderId="14" xfId="0" applyNumberFormat="1" applyFont="1" applyFill="1" applyBorder="1" applyAlignment="1">
      <alignment horizontal="center" vertical="center"/>
    </xf>
    <xf numFmtId="164" fontId="42" fillId="0" borderId="14" xfId="1" applyNumberFormat="1" applyFont="1" applyBorder="1" applyAlignment="1">
      <alignment vertical="center"/>
    </xf>
    <xf numFmtId="164" fontId="42" fillId="0" borderId="56" xfId="0" applyNumberFormat="1" applyFont="1" applyBorder="1" applyAlignment="1">
      <alignment horizontal="center" vertical="center"/>
    </xf>
    <xf numFmtId="0" fontId="41" fillId="0" borderId="50" xfId="0" applyFont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164" fontId="41" fillId="0" borderId="4" xfId="1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1" fillId="6" borderId="4" xfId="0" applyFont="1" applyFill="1" applyBorder="1" applyAlignment="1">
      <alignment horizontal="center" vertical="center" wrapText="1"/>
    </xf>
    <xf numFmtId="0" fontId="41" fillId="6" borderId="17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vertical="center"/>
    </xf>
    <xf numFmtId="164" fontId="44" fillId="0" borderId="0" xfId="0" applyNumberFormat="1" applyFont="1" applyFill="1" applyBorder="1" applyAlignment="1">
      <alignment vertical="center"/>
    </xf>
    <xf numFmtId="164" fontId="44" fillId="0" borderId="0" xfId="0" applyNumberFormat="1" applyFont="1" applyAlignment="1">
      <alignment vertical="center"/>
    </xf>
    <xf numFmtId="0" fontId="44" fillId="0" borderId="0" xfId="0" applyFont="1" applyAlignment="1">
      <alignment vertical="center"/>
    </xf>
    <xf numFmtId="164" fontId="41" fillId="6" borderId="4" xfId="1" applyNumberFormat="1" applyFont="1" applyFill="1" applyBorder="1" applyAlignment="1">
      <alignment vertical="center"/>
    </xf>
    <xf numFmtId="0" fontId="42" fillId="0" borderId="4" xfId="0" applyFont="1" applyFill="1" applyBorder="1" applyAlignment="1">
      <alignment horizontal="left" vertical="center" wrapText="1"/>
    </xf>
    <xf numFmtId="164" fontId="41" fillId="0" borderId="4" xfId="1" applyNumberFormat="1" applyFont="1" applyBorder="1" applyAlignment="1">
      <alignment vertical="center"/>
    </xf>
    <xf numFmtId="164" fontId="42" fillId="0" borderId="4" xfId="1" applyNumberFormat="1" applyFont="1" applyBorder="1" applyAlignment="1">
      <alignment vertical="center"/>
    </xf>
    <xf numFmtId="164" fontId="42" fillId="6" borderId="4" xfId="1" applyNumberFormat="1" applyFont="1" applyFill="1" applyBorder="1" applyAlignment="1">
      <alignment vertical="center"/>
    </xf>
    <xf numFmtId="0" fontId="41" fillId="0" borderId="50" xfId="0" applyFont="1" applyBorder="1" applyAlignment="1">
      <alignment horizontal="center" vertical="center"/>
    </xf>
    <xf numFmtId="0" fontId="41" fillId="0" borderId="4" xfId="0" applyFont="1" applyFill="1" applyBorder="1" applyAlignment="1">
      <alignment horizontal="left" vertical="center" wrapText="1"/>
    </xf>
    <xf numFmtId="164" fontId="41" fillId="5" borderId="17" xfId="0" applyNumberFormat="1" applyFont="1" applyFill="1" applyBorder="1" applyAlignment="1">
      <alignment horizontal="center" vertical="center"/>
    </xf>
    <xf numFmtId="164" fontId="41" fillId="0" borderId="17" xfId="0" applyNumberFormat="1" applyFont="1" applyFill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2" fillId="0" borderId="7" xfId="0" applyFont="1" applyFill="1" applyBorder="1" applyAlignment="1">
      <alignment vertical="center" wrapText="1"/>
    </xf>
    <xf numFmtId="0" fontId="42" fillId="0" borderId="7" xfId="0" applyFont="1" applyBorder="1" applyAlignment="1">
      <alignment horizontal="center" vertical="center"/>
    </xf>
    <xf numFmtId="164" fontId="42" fillId="0" borderId="7" xfId="1" applyNumberFormat="1" applyFont="1" applyBorder="1" applyAlignment="1">
      <alignment vertical="center"/>
    </xf>
    <xf numFmtId="0" fontId="42" fillId="0" borderId="54" xfId="0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164" fontId="41" fillId="2" borderId="17" xfId="1" applyNumberFormat="1" applyFont="1" applyFill="1" applyBorder="1" applyAlignment="1">
      <alignment horizontal="center" vertical="center"/>
    </xf>
    <xf numFmtId="164" fontId="42" fillId="0" borderId="4" xfId="0" applyNumberFormat="1" applyFont="1" applyBorder="1" applyAlignment="1">
      <alignment horizontal="center" vertical="center"/>
    </xf>
    <xf numFmtId="164" fontId="41" fillId="6" borderId="17" xfId="1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164" fontId="42" fillId="0" borderId="0" xfId="1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164" fontId="42" fillId="0" borderId="0" xfId="0" applyNumberFormat="1" applyFont="1" applyFill="1" applyBorder="1" applyAlignment="1">
      <alignment horizontal="center" vertical="center"/>
    </xf>
    <xf numFmtId="164" fontId="42" fillId="0" borderId="0" xfId="0" applyNumberFormat="1" applyFont="1" applyFill="1" applyBorder="1" applyAlignment="1">
      <alignment vertical="center"/>
    </xf>
    <xf numFmtId="0" fontId="41" fillId="0" borderId="4" xfId="0" applyFont="1" applyBorder="1" applyAlignment="1">
      <alignment vertical="center" wrapText="1"/>
    </xf>
    <xf numFmtId="0" fontId="41" fillId="0" borderId="7" xfId="0" applyFont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1" fillId="0" borderId="52" xfId="0" applyFont="1" applyBorder="1" applyAlignment="1">
      <alignment vertical="center" wrapText="1"/>
    </xf>
    <xf numFmtId="164" fontId="41" fillId="6" borderId="52" xfId="1" applyNumberFormat="1" applyFont="1" applyFill="1" applyBorder="1" applyAlignment="1">
      <alignment vertical="center"/>
    </xf>
    <xf numFmtId="164" fontId="41" fillId="6" borderId="5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164" fontId="23" fillId="5" borderId="44" xfId="1" applyNumberFormat="1" applyFont="1" applyFill="1" applyBorder="1" applyAlignment="1">
      <alignment vertical="center"/>
    </xf>
    <xf numFmtId="0" fontId="23" fillId="5" borderId="11" xfId="0" applyFont="1" applyFill="1" applyBorder="1" applyAlignment="1">
      <alignment horizontal="center" vertical="center"/>
    </xf>
    <xf numFmtId="164" fontId="23" fillId="5" borderId="11" xfId="1" applyNumberFormat="1" applyFont="1" applyFill="1" applyBorder="1" applyAlignment="1">
      <alignment vertical="center"/>
    </xf>
    <xf numFmtId="164" fontId="23" fillId="5" borderId="45" xfId="1" applyNumberFormat="1" applyFont="1" applyFill="1" applyBorder="1" applyAlignment="1">
      <alignment vertical="center"/>
    </xf>
    <xf numFmtId="164" fontId="22" fillId="5" borderId="19" xfId="1" applyNumberFormat="1" applyFont="1" applyFill="1" applyBorder="1" applyAlignment="1">
      <alignment vertical="center"/>
    </xf>
    <xf numFmtId="0" fontId="22" fillId="5" borderId="0" xfId="0" applyFont="1" applyFill="1" applyBorder="1" applyAlignment="1">
      <alignment horizontal="center" vertical="center"/>
    </xf>
    <xf numFmtId="164" fontId="23" fillId="5" borderId="0" xfId="0" applyNumberFormat="1" applyFont="1" applyFill="1" applyBorder="1" applyAlignment="1">
      <alignment horizontal="center" vertical="center"/>
    </xf>
    <xf numFmtId="164" fontId="22" fillId="5" borderId="0" xfId="1" applyNumberFormat="1" applyFont="1" applyFill="1" applyBorder="1" applyAlignment="1">
      <alignment vertical="center"/>
    </xf>
    <xf numFmtId="164" fontId="22" fillId="5" borderId="46" xfId="1" applyNumberFormat="1" applyFont="1" applyFill="1" applyBorder="1" applyAlignment="1">
      <alignment vertical="center"/>
    </xf>
    <xf numFmtId="0" fontId="22" fillId="5" borderId="14" xfId="0" applyFont="1" applyFill="1" applyBorder="1" applyAlignment="1">
      <alignment horizontal="center" vertical="center"/>
    </xf>
    <xf numFmtId="164" fontId="23" fillId="5" borderId="14" xfId="0" applyNumberFormat="1" applyFont="1" applyFill="1" applyBorder="1" applyAlignment="1">
      <alignment horizontal="center" vertical="center"/>
    </xf>
    <xf numFmtId="164" fontId="22" fillId="5" borderId="14" xfId="1" applyNumberFormat="1" applyFont="1" applyFill="1" applyBorder="1" applyAlignment="1">
      <alignment vertical="center"/>
    </xf>
    <xf numFmtId="0" fontId="22" fillId="5" borderId="22" xfId="0" applyFont="1" applyFill="1" applyBorder="1" applyAlignment="1">
      <alignment horizontal="center" vertical="center"/>
    </xf>
    <xf numFmtId="0" fontId="22" fillId="5" borderId="33" xfId="0" applyFont="1" applyFill="1" applyBorder="1" applyAlignment="1">
      <alignment horizontal="center" vertical="center"/>
    </xf>
    <xf numFmtId="0" fontId="22" fillId="5" borderId="20" xfId="0" applyFont="1" applyFill="1" applyBorder="1" applyAlignment="1">
      <alignment horizontal="center" vertical="center"/>
    </xf>
    <xf numFmtId="164" fontId="22" fillId="5" borderId="55" xfId="0" applyNumberFormat="1" applyFont="1" applyFill="1" applyBorder="1" applyAlignment="1">
      <alignment horizontal="center" vertical="center"/>
    </xf>
    <xf numFmtId="164" fontId="22" fillId="5" borderId="56" xfId="0" applyNumberFormat="1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3" fontId="32" fillId="0" borderId="0" xfId="0" applyNumberFormat="1" applyFont="1" applyAlignment="1">
      <alignment vertical="center"/>
    </xf>
    <xf numFmtId="164" fontId="45" fillId="0" borderId="4" xfId="1" applyNumberFormat="1" applyFont="1" applyBorder="1" applyAlignment="1">
      <alignment vertical="center"/>
    </xf>
    <xf numFmtId="164" fontId="47" fillId="0" borderId="4" xfId="1" applyNumberFormat="1" applyFont="1" applyBorder="1" applyAlignment="1">
      <alignment vertical="center"/>
    </xf>
    <xf numFmtId="0" fontId="41" fillId="0" borderId="50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41" fillId="0" borderId="4" xfId="0" applyFont="1" applyFill="1" applyBorder="1" applyAlignment="1">
      <alignment horizontal="left" vertical="center" wrapText="1"/>
    </xf>
    <xf numFmtId="0" fontId="41" fillId="6" borderId="4" xfId="0" applyFont="1" applyFill="1" applyBorder="1" applyAlignment="1">
      <alignment horizontal="center" vertical="center" wrapText="1"/>
    </xf>
    <xf numFmtId="0" fontId="41" fillId="0" borderId="50" xfId="0" applyFont="1" applyFill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41" fillId="0" borderId="61" xfId="0" applyFont="1" applyBorder="1" applyAlignment="1">
      <alignment horizontal="center" vertical="center"/>
    </xf>
    <xf numFmtId="0" fontId="41" fillId="0" borderId="60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41" fillId="0" borderId="75" xfId="0" applyFont="1" applyBorder="1" applyAlignment="1">
      <alignment horizontal="center" vertical="center"/>
    </xf>
    <xf numFmtId="164" fontId="41" fillId="0" borderId="48" xfId="1" applyNumberFormat="1" applyFont="1" applyBorder="1" applyAlignment="1">
      <alignment horizontal="center" vertical="center" wrapText="1"/>
    </xf>
    <xf numFmtId="0" fontId="41" fillId="0" borderId="57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54" xfId="0" applyFont="1" applyBorder="1" applyAlignment="1">
      <alignment horizontal="center" vertical="center" wrapText="1"/>
    </xf>
    <xf numFmtId="0" fontId="41" fillId="0" borderId="37" xfId="0" applyFont="1" applyFill="1" applyBorder="1" applyAlignment="1">
      <alignment horizontal="left" vertical="center" wrapText="1"/>
    </xf>
    <xf numFmtId="0" fontId="41" fillId="0" borderId="18" xfId="0" applyFont="1" applyFill="1" applyBorder="1" applyAlignment="1">
      <alignment horizontal="left" vertical="center" wrapText="1"/>
    </xf>
    <xf numFmtId="0" fontId="42" fillId="0" borderId="22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80" xfId="0" applyFont="1" applyBorder="1" applyAlignment="1">
      <alignment horizontal="center" vertical="center" wrapText="1"/>
    </xf>
    <xf numFmtId="164" fontId="24" fillId="0" borderId="48" xfId="1" applyNumberFormat="1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 wrapText="1"/>
    </xf>
    <xf numFmtId="0" fontId="24" fillId="0" borderId="5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left" vertical="center" wrapText="1"/>
    </xf>
    <xf numFmtId="0" fontId="24" fillId="0" borderId="18" xfId="0" applyFont="1" applyFill="1" applyBorder="1" applyAlignment="1">
      <alignment horizontal="left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164" fontId="23" fillId="0" borderId="48" xfId="1" applyNumberFormat="1" applyFont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8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3" fillId="0" borderId="50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/>
    <xf numFmtId="0" fontId="9" fillId="0" borderId="2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4" fontId="6" fillId="0" borderId="35" xfId="1" applyNumberFormat="1" applyFont="1" applyBorder="1" applyAlignment="1">
      <alignment horizontal="center" vertical="center"/>
    </xf>
    <xf numFmtId="164" fontId="6" fillId="0" borderId="36" xfId="1" applyNumberFormat="1" applyFont="1" applyBorder="1" applyAlignment="1">
      <alignment horizontal="center" vertical="center"/>
    </xf>
    <xf numFmtId="164" fontId="6" fillId="0" borderId="21" xfId="1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0" fontId="4" fillId="0" borderId="3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center" vertical="top"/>
    </xf>
    <xf numFmtId="0" fontId="12" fillId="0" borderId="40" xfId="0" applyFont="1" applyBorder="1" applyAlignment="1">
      <alignment horizontal="center" vertical="top"/>
    </xf>
    <xf numFmtId="0" fontId="9" fillId="0" borderId="2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164" fontId="6" fillId="0" borderId="22" xfId="1" applyNumberFormat="1" applyFont="1" applyBorder="1" applyAlignment="1">
      <alignment horizontal="center" vertical="center"/>
    </xf>
    <xf numFmtId="164" fontId="6" fillId="0" borderId="33" xfId="1" applyNumberFormat="1" applyFont="1" applyBorder="1" applyAlignment="1">
      <alignment horizontal="center" vertical="center"/>
    </xf>
    <xf numFmtId="164" fontId="6" fillId="0" borderId="20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64" fontId="7" fillId="0" borderId="65" xfId="1" applyNumberFormat="1" applyFont="1" applyBorder="1" applyAlignment="1">
      <alignment horizontal="center" vertical="center" wrapText="1"/>
    </xf>
    <xf numFmtId="164" fontId="7" fillId="0" borderId="63" xfId="1" applyNumberFormat="1" applyFont="1" applyBorder="1" applyAlignment="1">
      <alignment horizontal="center" vertical="center" wrapText="1"/>
    </xf>
    <xf numFmtId="164" fontId="7" fillId="0" borderId="75" xfId="1" applyNumberFormat="1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3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164" fontId="7" fillId="0" borderId="37" xfId="1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  <xf numFmtId="164" fontId="7" fillId="0" borderId="18" xfId="1" applyNumberFormat="1" applyFont="1" applyFill="1" applyBorder="1" applyAlignment="1">
      <alignment horizontal="center" vertical="center"/>
    </xf>
    <xf numFmtId="0" fontId="7" fillId="8" borderId="57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37" xfId="0" applyFont="1" applyFill="1" applyBorder="1" applyAlignment="1">
      <alignment horizontal="center" vertical="center"/>
    </xf>
    <xf numFmtId="0" fontId="7" fillId="8" borderId="54" xfId="0" applyFont="1" applyFill="1" applyBorder="1" applyAlignment="1">
      <alignment horizontal="center" vertical="center"/>
    </xf>
    <xf numFmtId="0" fontId="7" fillId="8" borderId="70" xfId="0" applyFont="1" applyFill="1" applyBorder="1" applyAlignment="1">
      <alignment horizontal="center" vertical="top" wrapText="1"/>
    </xf>
    <xf numFmtId="0" fontId="7" fillId="8" borderId="33" xfId="0" applyFont="1" applyFill="1" applyBorder="1" applyAlignment="1">
      <alignment horizontal="center" vertical="top"/>
    </xf>
    <xf numFmtId="0" fontId="7" fillId="8" borderId="72" xfId="0" applyFont="1" applyFill="1" applyBorder="1" applyAlignment="1">
      <alignment horizontal="center" vertical="top"/>
    </xf>
    <xf numFmtId="0" fontId="7" fillId="7" borderId="70" xfId="0" applyFont="1" applyFill="1" applyBorder="1" applyAlignment="1">
      <alignment horizontal="center" vertical="top" wrapText="1"/>
    </xf>
    <xf numFmtId="0" fontId="7" fillId="7" borderId="33" xfId="0" applyFont="1" applyFill="1" applyBorder="1" applyAlignment="1">
      <alignment horizontal="center" vertical="top"/>
    </xf>
    <xf numFmtId="0" fontId="7" fillId="7" borderId="72" xfId="0" applyFont="1" applyFill="1" applyBorder="1" applyAlignment="1">
      <alignment horizontal="center" vertical="top"/>
    </xf>
    <xf numFmtId="0" fontId="7" fillId="0" borderId="50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39" fillId="7" borderId="69" xfId="0" applyFont="1" applyFill="1" applyBorder="1" applyAlignment="1">
      <alignment horizontal="center" vertical="center" textRotation="90"/>
    </xf>
  </cellXfs>
  <cellStyles count="3">
    <cellStyle name="Ezres" xfId="2" builtinId="3"/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10" zoomScaleNormal="100" workbookViewId="0">
      <selection activeCell="A12" sqref="A12"/>
    </sheetView>
  </sheetViews>
  <sheetFormatPr defaultRowHeight="14.4"/>
  <cols>
    <col min="1" max="1" width="163.44140625" customWidth="1"/>
  </cols>
  <sheetData>
    <row r="1" spans="1:6" ht="34.799999999999997">
      <c r="A1" s="532" t="s">
        <v>273</v>
      </c>
    </row>
    <row r="3" spans="1:6" ht="30" customHeight="1">
      <c r="A3" s="458" t="s">
        <v>178</v>
      </c>
      <c r="B3" s="271"/>
      <c r="C3" s="272"/>
      <c r="D3" s="272"/>
      <c r="E3" s="273"/>
      <c r="F3" s="126"/>
    </row>
    <row r="4" spans="1:6" ht="51" customHeight="1">
      <c r="A4" s="456" t="s">
        <v>485</v>
      </c>
      <c r="B4" s="274"/>
      <c r="C4" s="274"/>
      <c r="D4" s="274"/>
      <c r="E4" s="274"/>
      <c r="F4" s="105"/>
    </row>
    <row r="5" spans="1:6" ht="51" customHeight="1">
      <c r="A5" s="456" t="s">
        <v>265</v>
      </c>
      <c r="B5" s="275"/>
      <c r="C5" s="275"/>
      <c r="D5" s="275"/>
      <c r="E5" s="275"/>
      <c r="F5" s="27"/>
    </row>
    <row r="6" spans="1:6" ht="51" customHeight="1">
      <c r="A6" s="456" t="s">
        <v>136</v>
      </c>
      <c r="B6" s="275"/>
      <c r="C6" s="275"/>
      <c r="D6" s="275"/>
      <c r="E6" s="275"/>
      <c r="F6" s="27"/>
    </row>
    <row r="7" spans="1:6" ht="51" customHeight="1">
      <c r="A7" s="456" t="s">
        <v>253</v>
      </c>
      <c r="B7" s="275"/>
      <c r="C7" s="275"/>
      <c r="D7" s="275"/>
      <c r="E7" s="275"/>
      <c r="F7" s="27"/>
    </row>
    <row r="8" spans="1:6" ht="51" customHeight="1">
      <c r="A8" s="456" t="s">
        <v>264</v>
      </c>
      <c r="B8" s="276"/>
      <c r="C8" s="276"/>
      <c r="D8" s="276"/>
      <c r="E8" s="276"/>
      <c r="F8" s="27"/>
    </row>
    <row r="9" spans="1:6" ht="16.8">
      <c r="A9" s="274"/>
      <c r="B9" s="276"/>
      <c r="C9" s="276"/>
      <c r="D9" s="276"/>
      <c r="E9" s="276"/>
      <c r="F9" s="27"/>
    </row>
    <row r="10" spans="1:6" ht="30" customHeight="1">
      <c r="A10" s="457" t="s">
        <v>181</v>
      </c>
      <c r="B10" s="277"/>
      <c r="C10" s="277"/>
      <c r="D10" s="277"/>
      <c r="E10" s="277"/>
      <c r="F10" s="27"/>
    </row>
    <row r="11" spans="1:6" ht="51" customHeight="1">
      <c r="A11" s="456" t="s">
        <v>486</v>
      </c>
      <c r="B11" s="277"/>
      <c r="C11" s="277"/>
      <c r="D11" s="277"/>
      <c r="E11" s="277"/>
      <c r="F11" s="27"/>
    </row>
    <row r="12" spans="1:6" ht="51" customHeight="1">
      <c r="A12" s="456" t="s">
        <v>179</v>
      </c>
      <c r="B12" s="277"/>
      <c r="C12" s="277"/>
      <c r="D12" s="277"/>
      <c r="E12" s="277"/>
      <c r="F12" s="27"/>
    </row>
    <row r="13" spans="1:6" ht="51" customHeight="1">
      <c r="A13" s="456" t="s">
        <v>255</v>
      </c>
    </row>
    <row r="14" spans="1:6" ht="51" customHeight="1">
      <c r="A14" s="456" t="s">
        <v>275</v>
      </c>
    </row>
    <row r="15" spans="1:6" ht="51" hidden="1" customHeight="1">
      <c r="A15" s="456" t="s">
        <v>276</v>
      </c>
    </row>
    <row r="16" spans="1:6" ht="51" customHeight="1">
      <c r="A16" s="456" t="s">
        <v>277</v>
      </c>
    </row>
    <row r="17" spans="1:1" ht="51" hidden="1" customHeight="1">
      <c r="A17" s="535" t="s">
        <v>278</v>
      </c>
    </row>
    <row r="18" spans="1:1" ht="51" customHeight="1">
      <c r="A18" s="456" t="s">
        <v>254</v>
      </c>
    </row>
    <row r="19" spans="1:1" ht="51" customHeight="1">
      <c r="A19" s="456" t="s">
        <v>180</v>
      </c>
    </row>
    <row r="20" spans="1:1" ht="73.5" customHeight="1">
      <c r="A20" s="456" t="s">
        <v>274</v>
      </c>
    </row>
  </sheetData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3"/>
  <sheetViews>
    <sheetView tabSelected="1" view="pageBreakPreview" zoomScale="78" zoomScaleNormal="75" zoomScaleSheetLayoutView="78" workbookViewId="0">
      <selection activeCell="A110" sqref="A110"/>
    </sheetView>
  </sheetViews>
  <sheetFormatPr defaultColWidth="9.109375" defaultRowHeight="15.6"/>
  <cols>
    <col min="1" max="1" width="12.44140625" style="346" customWidth="1"/>
    <col min="2" max="2" width="46.44140625" style="346" customWidth="1"/>
    <col min="3" max="3" width="24.6640625" style="467" customWidth="1"/>
    <col min="4" max="4" width="20.33203125" style="346" customWidth="1"/>
    <col min="5" max="5" width="17.88671875" style="346" customWidth="1"/>
    <col min="6" max="6" width="17.44140625" style="346" customWidth="1"/>
    <col min="7" max="7" width="16.6640625" style="346" customWidth="1"/>
    <col min="8" max="9" width="19.6640625" style="346" customWidth="1"/>
    <col min="10" max="10" width="23.88671875" style="346" customWidth="1"/>
    <col min="11" max="11" width="20" style="346" customWidth="1"/>
    <col min="12" max="12" width="15.5546875" style="346" customWidth="1"/>
    <col min="13" max="13" width="17" style="346" customWidth="1"/>
    <col min="14" max="14" width="17.44140625" style="346" customWidth="1"/>
    <col min="15" max="15" width="15.88671875" style="346" customWidth="1"/>
    <col min="16" max="16" width="18.33203125" style="346" customWidth="1"/>
    <col min="17" max="17" width="16.5546875" style="346" customWidth="1"/>
    <col min="18" max="18" width="14.6640625" style="346" customWidth="1"/>
    <col min="19" max="16384" width="9.109375" style="346"/>
  </cols>
  <sheetData>
    <row r="1" spans="1:17" ht="36.75" customHeight="1" thickBot="1">
      <c r="A1" s="525" t="s">
        <v>495</v>
      </c>
      <c r="B1" s="523"/>
      <c r="C1" s="523"/>
      <c r="D1" s="523"/>
      <c r="E1" s="523"/>
      <c r="F1" s="523"/>
      <c r="G1" s="464"/>
      <c r="H1" s="465"/>
      <c r="I1" s="465"/>
      <c r="J1" s="466"/>
      <c r="K1" s="467"/>
      <c r="L1" s="468"/>
      <c r="M1" s="467"/>
      <c r="N1" s="467"/>
    </row>
    <row r="2" spans="1:17" s="328" customFormat="1" ht="75" customHeight="1" thickTop="1">
      <c r="A2" s="325" t="s">
        <v>0</v>
      </c>
      <c r="B2" s="326" t="s">
        <v>195</v>
      </c>
      <c r="C2" s="755" t="s">
        <v>2</v>
      </c>
      <c r="D2" s="755"/>
      <c r="E2" s="749" t="s">
        <v>139</v>
      </c>
      <c r="F2" s="749"/>
      <c r="G2" s="749"/>
      <c r="H2" s="749"/>
      <c r="I2" s="749"/>
      <c r="J2" s="327" t="s">
        <v>140</v>
      </c>
    </row>
    <row r="3" spans="1:17" s="328" customFormat="1" ht="62.25" customHeight="1">
      <c r="A3" s="744" t="s">
        <v>3</v>
      </c>
      <c r="B3" s="307" t="s">
        <v>194</v>
      </c>
      <c r="C3" s="460" t="s">
        <v>461</v>
      </c>
      <c r="D3" s="329">
        <f>SUM(C4:C9)</f>
        <v>25415626</v>
      </c>
      <c r="E3" s="685"/>
      <c r="F3" s="686"/>
      <c r="G3" s="686"/>
      <c r="H3" s="687"/>
      <c r="I3" s="688"/>
      <c r="J3" s="169">
        <f>D3</f>
        <v>25415626</v>
      </c>
    </row>
    <row r="4" spans="1:17" s="328" customFormat="1" ht="84.75" customHeight="1">
      <c r="A4" s="744"/>
      <c r="B4" s="283" t="s">
        <v>489</v>
      </c>
      <c r="C4" s="171">
        <v>6698131</v>
      </c>
      <c r="D4" s="697"/>
      <c r="E4" s="689"/>
      <c r="F4" s="690"/>
      <c r="G4" s="691"/>
      <c r="H4" s="692"/>
      <c r="I4" s="692"/>
      <c r="J4" s="700"/>
    </row>
    <row r="5" spans="1:17" s="328" customFormat="1" ht="48.75" customHeight="1">
      <c r="A5" s="744"/>
      <c r="B5" s="283" t="s">
        <v>281</v>
      </c>
      <c r="C5" s="171">
        <v>6673370</v>
      </c>
      <c r="D5" s="698"/>
      <c r="E5" s="689"/>
      <c r="F5" s="690"/>
      <c r="G5" s="691"/>
      <c r="H5" s="692"/>
      <c r="I5" s="692"/>
      <c r="J5" s="700"/>
    </row>
    <row r="6" spans="1:17" s="328" customFormat="1" ht="75" customHeight="1">
      <c r="A6" s="744"/>
      <c r="B6" s="283" t="s">
        <v>494</v>
      </c>
      <c r="C6" s="171">
        <v>11690849</v>
      </c>
      <c r="D6" s="698"/>
      <c r="E6" s="689"/>
      <c r="F6" s="690"/>
      <c r="G6" s="691"/>
      <c r="H6" s="692"/>
      <c r="I6" s="692"/>
      <c r="J6" s="700"/>
    </row>
    <row r="7" spans="1:17" s="328" customFormat="1" ht="46.8">
      <c r="A7" s="744"/>
      <c r="B7" s="283" t="s">
        <v>283</v>
      </c>
      <c r="C7" s="171">
        <v>353276</v>
      </c>
      <c r="D7" s="698"/>
      <c r="E7" s="689"/>
      <c r="F7" s="690"/>
      <c r="G7" s="691"/>
      <c r="H7" s="692"/>
      <c r="I7" s="692"/>
      <c r="J7" s="700"/>
    </row>
    <row r="8" spans="1:17" s="328" customFormat="1" ht="31.2">
      <c r="A8" s="744"/>
      <c r="B8" s="283" t="s">
        <v>284</v>
      </c>
      <c r="C8" s="171"/>
      <c r="D8" s="698"/>
      <c r="E8" s="689"/>
      <c r="F8" s="690"/>
      <c r="G8" s="691"/>
      <c r="H8" s="692"/>
      <c r="I8" s="692"/>
      <c r="J8" s="700"/>
    </row>
    <row r="9" spans="1:17" s="328" customFormat="1" ht="48" customHeight="1">
      <c r="A9" s="744"/>
      <c r="B9" s="283" t="s">
        <v>285</v>
      </c>
      <c r="C9" s="171"/>
      <c r="D9" s="699"/>
      <c r="E9" s="693"/>
      <c r="F9" s="694"/>
      <c r="G9" s="695"/>
      <c r="H9" s="696"/>
      <c r="I9" s="696"/>
      <c r="J9" s="701"/>
    </row>
    <row r="10" spans="1:17" s="328" customFormat="1" ht="30.75" customHeight="1">
      <c r="A10" s="751" t="s">
        <v>157</v>
      </c>
      <c r="B10" s="752"/>
      <c r="C10" s="753"/>
      <c r="D10" s="753"/>
      <c r="E10" s="753"/>
      <c r="F10" s="753"/>
      <c r="G10" s="753"/>
      <c r="H10" s="753"/>
      <c r="I10" s="753"/>
      <c r="J10" s="754"/>
      <c r="K10" s="759"/>
      <c r="L10" s="759"/>
      <c r="M10" s="759"/>
      <c r="N10" s="759"/>
      <c r="O10" s="759"/>
      <c r="P10" s="759"/>
      <c r="Q10" s="469"/>
    </row>
    <row r="11" spans="1:17" s="328" customFormat="1" ht="69.75" customHeight="1">
      <c r="A11" s="470"/>
      <c r="B11" s="449" t="s">
        <v>195</v>
      </c>
      <c r="C11" s="165" t="s">
        <v>158</v>
      </c>
      <c r="D11" s="166" t="s">
        <v>156</v>
      </c>
      <c r="E11" s="166" t="s">
        <v>487</v>
      </c>
      <c r="F11" s="166" t="s">
        <v>490</v>
      </c>
      <c r="G11" s="166" t="s">
        <v>491</v>
      </c>
      <c r="H11" s="166" t="s">
        <v>193</v>
      </c>
      <c r="I11" s="167" t="s">
        <v>467</v>
      </c>
      <c r="J11" s="280" t="s">
        <v>190</v>
      </c>
      <c r="K11" s="471"/>
      <c r="L11" s="471"/>
      <c r="M11" s="471"/>
      <c r="N11" s="471"/>
      <c r="O11" s="471"/>
      <c r="P11" s="471"/>
      <c r="Q11" s="469"/>
    </row>
    <row r="12" spans="1:17" s="328" customFormat="1" ht="36" customHeight="1">
      <c r="A12" s="746" t="s">
        <v>199</v>
      </c>
      <c r="B12" s="546" t="s">
        <v>286</v>
      </c>
      <c r="C12" s="547"/>
      <c r="D12" s="168">
        <f>D13+D16</f>
        <v>3942433</v>
      </c>
      <c r="E12" s="168">
        <f>E13+E16</f>
        <v>932000</v>
      </c>
      <c r="F12" s="168">
        <f t="shared" ref="F12:H12" si="0">F13+F16</f>
        <v>1955000</v>
      </c>
      <c r="G12" s="168">
        <f t="shared" si="0"/>
        <v>759000</v>
      </c>
      <c r="H12" s="168">
        <f t="shared" si="0"/>
        <v>0</v>
      </c>
      <c r="I12" s="168">
        <f>SUM(E12:H12)</f>
        <v>3646000</v>
      </c>
      <c r="J12" s="169">
        <f>I12+D12</f>
        <v>7588433</v>
      </c>
      <c r="K12" s="472"/>
      <c r="L12" s="473"/>
      <c r="M12" s="472"/>
      <c r="N12" s="472"/>
      <c r="O12" s="472"/>
      <c r="P12" s="474"/>
      <c r="Q12" s="474"/>
    </row>
    <row r="13" spans="1:17" s="328" customFormat="1" ht="31.2">
      <c r="A13" s="747"/>
      <c r="B13" s="283" t="s">
        <v>396</v>
      </c>
      <c r="C13" s="460" t="s">
        <v>287</v>
      </c>
      <c r="D13" s="530">
        <v>3910936</v>
      </c>
      <c r="E13" s="171">
        <v>932000</v>
      </c>
      <c r="F13" s="171">
        <v>1951000</v>
      </c>
      <c r="G13" s="171">
        <v>759000</v>
      </c>
      <c r="H13" s="171"/>
      <c r="I13" s="168">
        <f>SUM(E13:H13)</f>
        <v>3642000</v>
      </c>
      <c r="J13" s="169">
        <f>I13+D13</f>
        <v>7552936</v>
      </c>
      <c r="K13" s="475"/>
      <c r="L13" s="162"/>
      <c r="M13" s="476"/>
      <c r="N13" s="476"/>
      <c r="O13" s="476"/>
      <c r="P13" s="476"/>
      <c r="Q13" s="162"/>
    </row>
    <row r="14" spans="1:17" s="328" customFormat="1" ht="62.4">
      <c r="A14" s="747"/>
      <c r="B14" s="283" t="s">
        <v>289</v>
      </c>
      <c r="C14" s="482" t="s">
        <v>288</v>
      </c>
      <c r="D14" s="531">
        <v>1278952</v>
      </c>
      <c r="E14" s="171">
        <v>326000</v>
      </c>
      <c r="F14" s="171">
        <v>618000</v>
      </c>
      <c r="G14" s="171">
        <v>259000</v>
      </c>
      <c r="H14" s="171"/>
      <c r="I14" s="168">
        <f t="shared" ref="I14:I16" si="1">SUM(E14:H14)</f>
        <v>1203000</v>
      </c>
      <c r="J14" s="169">
        <f>I14+D14</f>
        <v>2481952</v>
      </c>
      <c r="K14" s="475"/>
      <c r="L14" s="476"/>
      <c r="M14" s="476"/>
      <c r="N14" s="476"/>
      <c r="O14" s="476"/>
      <c r="P14" s="476"/>
      <c r="Q14" s="162"/>
    </row>
    <row r="15" spans="1:17" s="328" customFormat="1" ht="46.8">
      <c r="A15" s="747"/>
      <c r="B15" s="283" t="s">
        <v>270</v>
      </c>
      <c r="C15" s="482" t="s">
        <v>290</v>
      </c>
      <c r="D15" s="235">
        <f>D13-D14</f>
        <v>2631984</v>
      </c>
      <c r="E15" s="235">
        <f t="shared" ref="E15:G15" si="2">E13-E14</f>
        <v>606000</v>
      </c>
      <c r="F15" s="235">
        <f t="shared" si="2"/>
        <v>1333000</v>
      </c>
      <c r="G15" s="235">
        <f t="shared" si="2"/>
        <v>500000</v>
      </c>
      <c r="H15" s="235">
        <f>H13-H14</f>
        <v>0</v>
      </c>
      <c r="I15" s="168">
        <f>SUM(E15:H15)</f>
        <v>2439000</v>
      </c>
      <c r="J15" s="169">
        <f>I15+D15</f>
        <v>5070984</v>
      </c>
      <c r="K15" s="475"/>
      <c r="L15" s="162"/>
      <c r="M15" s="162"/>
      <c r="N15" s="162"/>
      <c r="O15" s="162"/>
      <c r="P15" s="162"/>
      <c r="Q15" s="162"/>
    </row>
    <row r="16" spans="1:17" s="328" customFormat="1" ht="31.2">
      <c r="A16" s="747"/>
      <c r="B16" s="283" t="s">
        <v>397</v>
      </c>
      <c r="C16" s="460" t="s">
        <v>291</v>
      </c>
      <c r="D16" s="172">
        <v>31497</v>
      </c>
      <c r="E16" s="173"/>
      <c r="F16" s="173">
        <v>4000</v>
      </c>
      <c r="G16" s="173"/>
      <c r="H16" s="173"/>
      <c r="I16" s="168">
        <f t="shared" si="1"/>
        <v>4000</v>
      </c>
      <c r="J16" s="169">
        <f>I16+D16</f>
        <v>35497</v>
      </c>
      <c r="K16" s="475"/>
      <c r="L16" s="162"/>
      <c r="M16" s="476"/>
      <c r="N16" s="476"/>
      <c r="O16" s="476"/>
      <c r="P16" s="476"/>
      <c r="Q16" s="162"/>
    </row>
    <row r="17" spans="1:17" s="328" customFormat="1" ht="36.75" customHeight="1">
      <c r="A17" s="450" t="s">
        <v>198</v>
      </c>
      <c r="B17" s="307" t="s">
        <v>293</v>
      </c>
      <c r="C17" s="460" t="s">
        <v>292</v>
      </c>
      <c r="D17" s="168"/>
      <c r="E17" s="180"/>
      <c r="F17" s="180"/>
      <c r="G17" s="180"/>
      <c r="H17" s="180"/>
      <c r="I17" s="168"/>
      <c r="J17" s="234">
        <v>35497</v>
      </c>
      <c r="K17" s="475"/>
      <c r="L17" s="162"/>
      <c r="M17" s="476"/>
      <c r="N17" s="476"/>
      <c r="O17" s="476"/>
      <c r="P17" s="476"/>
      <c r="Q17" s="162"/>
    </row>
    <row r="18" spans="1:17" s="328" customFormat="1" ht="50.25" customHeight="1">
      <c r="A18" s="451" t="s">
        <v>197</v>
      </c>
      <c r="B18" s="307" t="s">
        <v>272</v>
      </c>
      <c r="C18" s="460" t="s">
        <v>294</v>
      </c>
      <c r="D18" s="172"/>
      <c r="E18" s="180"/>
      <c r="F18" s="180"/>
      <c r="G18" s="180"/>
      <c r="H18" s="180"/>
      <c r="I18" s="168"/>
      <c r="J18" s="169">
        <f>I18+D18</f>
        <v>0</v>
      </c>
      <c r="K18" s="475"/>
      <c r="L18" s="162"/>
      <c r="M18" s="476"/>
      <c r="N18" s="476"/>
      <c r="O18" s="476"/>
      <c r="P18" s="476"/>
      <c r="Q18" s="162"/>
    </row>
    <row r="19" spans="1:17" s="328" customFormat="1">
      <c r="A19" s="477"/>
      <c r="B19" s="478"/>
      <c r="C19" s="177"/>
      <c r="D19" s="177"/>
      <c r="E19" s="176"/>
      <c r="F19" s="177"/>
      <c r="G19" s="177"/>
      <c r="H19" s="176"/>
      <c r="I19" s="176"/>
      <c r="J19" s="178"/>
      <c r="K19" s="472"/>
      <c r="L19" s="162"/>
      <c r="M19" s="472"/>
      <c r="N19" s="472"/>
      <c r="O19" s="472"/>
      <c r="P19" s="472"/>
      <c r="Q19" s="469"/>
    </row>
    <row r="20" spans="1:17" s="328" customFormat="1" ht="25.5" customHeight="1">
      <c r="A20" s="528" t="s">
        <v>297</v>
      </c>
      <c r="B20" s="750" t="s">
        <v>138</v>
      </c>
      <c r="C20" s="750"/>
      <c r="D20" s="750"/>
      <c r="E20" s="750"/>
      <c r="F20" s="750"/>
      <c r="G20" s="750"/>
      <c r="H20" s="750"/>
      <c r="I20" s="750"/>
      <c r="J20" s="174">
        <f>SUM(J21:J22)</f>
        <v>18430510</v>
      </c>
      <c r="K20" s="475"/>
      <c r="L20" s="162"/>
      <c r="M20" s="472"/>
      <c r="N20" s="472"/>
      <c r="O20" s="472"/>
      <c r="P20" s="472"/>
      <c r="Q20" s="469"/>
    </row>
    <row r="21" spans="1:17" s="328" customFormat="1" ht="47.25" customHeight="1">
      <c r="A21" s="528" t="s">
        <v>298</v>
      </c>
      <c r="B21" s="448" t="s">
        <v>300</v>
      </c>
      <c r="C21" s="461" t="s">
        <v>295</v>
      </c>
      <c r="D21" s="735"/>
      <c r="E21" s="735"/>
      <c r="F21" s="735"/>
      <c r="G21" s="735"/>
      <c r="H21" s="735"/>
      <c r="I21" s="735"/>
      <c r="J21" s="234">
        <v>17827193</v>
      </c>
      <c r="K21" s="475"/>
      <c r="L21" s="162"/>
      <c r="M21" s="472"/>
      <c r="N21" s="472"/>
      <c r="O21" s="472"/>
      <c r="P21" s="472"/>
      <c r="Q21" s="469"/>
    </row>
    <row r="22" spans="1:17" s="328" customFormat="1" ht="74.25" customHeight="1">
      <c r="A22" s="528" t="s">
        <v>299</v>
      </c>
      <c r="B22" s="448" t="s">
        <v>301</v>
      </c>
      <c r="C22" s="461" t="s">
        <v>296</v>
      </c>
      <c r="D22" s="172">
        <v>455942</v>
      </c>
      <c r="E22" s="173"/>
      <c r="F22" s="173">
        <v>147375</v>
      </c>
      <c r="G22" s="173"/>
      <c r="H22" s="173"/>
      <c r="I22" s="168">
        <f t="shared" ref="I22" si="3">SUM(E22:H22)</f>
        <v>147375</v>
      </c>
      <c r="J22" s="169">
        <f>I22+D22</f>
        <v>603317</v>
      </c>
      <c r="K22" s="475"/>
      <c r="L22" s="476"/>
      <c r="M22" s="476"/>
      <c r="N22" s="476"/>
      <c r="O22" s="476"/>
      <c r="P22" s="476"/>
      <c r="Q22" s="162"/>
    </row>
    <row r="23" spans="1:17" s="328" customFormat="1">
      <c r="A23" s="477"/>
      <c r="B23" s="537"/>
      <c r="C23" s="538"/>
      <c r="D23" s="539"/>
      <c r="E23" s="176"/>
      <c r="F23" s="176"/>
      <c r="G23" s="176"/>
      <c r="H23" s="176"/>
      <c r="I23" s="540"/>
      <c r="J23" s="541"/>
      <c r="K23" s="475"/>
      <c r="L23" s="476"/>
      <c r="M23" s="476"/>
      <c r="N23" s="476"/>
      <c r="O23" s="476"/>
      <c r="P23" s="476"/>
      <c r="Q23" s="162"/>
    </row>
    <row r="24" spans="1:17" s="328" customFormat="1" ht="39" customHeight="1">
      <c r="A24" s="528" t="s">
        <v>302</v>
      </c>
      <c r="B24" s="529" t="s">
        <v>95</v>
      </c>
      <c r="C24" s="461" t="s">
        <v>363</v>
      </c>
      <c r="D24" s="735"/>
      <c r="E24" s="735"/>
      <c r="F24" s="735"/>
      <c r="G24" s="735"/>
      <c r="H24" s="735"/>
      <c r="I24" s="735"/>
      <c r="J24" s="169">
        <f>SUM(J25:J27)</f>
        <v>0</v>
      </c>
      <c r="K24" s="475"/>
      <c r="L24" s="162"/>
      <c r="M24" s="472"/>
      <c r="N24" s="472"/>
      <c r="O24" s="472"/>
      <c r="P24" s="472"/>
      <c r="Q24" s="162"/>
    </row>
    <row r="25" spans="1:17" s="328" customFormat="1">
      <c r="A25" s="528" t="s">
        <v>303</v>
      </c>
      <c r="B25" s="529" t="s">
        <v>306</v>
      </c>
      <c r="C25" s="461" t="s">
        <v>364</v>
      </c>
      <c r="D25" s="172"/>
      <c r="E25" s="180"/>
      <c r="F25" s="180"/>
      <c r="G25" s="180"/>
      <c r="H25" s="180"/>
      <c r="I25" s="168"/>
      <c r="J25" s="169">
        <f>I25+D25</f>
        <v>0</v>
      </c>
      <c r="K25" s="475"/>
      <c r="L25" s="162"/>
      <c r="M25" s="472"/>
      <c r="N25" s="472"/>
      <c r="O25" s="472"/>
      <c r="P25" s="472"/>
      <c r="Q25" s="162"/>
    </row>
    <row r="26" spans="1:17" s="328" customFormat="1">
      <c r="A26" s="528" t="s">
        <v>304</v>
      </c>
      <c r="B26" s="529" t="s">
        <v>308</v>
      </c>
      <c r="C26" s="461" t="s">
        <v>365</v>
      </c>
      <c r="D26" s="172"/>
      <c r="E26" s="180"/>
      <c r="F26" s="180"/>
      <c r="G26" s="180"/>
      <c r="H26" s="180"/>
      <c r="I26" s="168"/>
      <c r="J26" s="169">
        <f>I26+D26</f>
        <v>0</v>
      </c>
      <c r="K26" s="475"/>
      <c r="L26" s="162"/>
      <c r="M26" s="472"/>
      <c r="N26" s="472"/>
      <c r="O26" s="472"/>
      <c r="P26" s="472"/>
      <c r="Q26" s="162"/>
    </row>
    <row r="27" spans="1:17" s="328" customFormat="1">
      <c r="A27" s="528" t="s">
        <v>305</v>
      </c>
      <c r="B27" s="529" t="s">
        <v>307</v>
      </c>
      <c r="C27" s="461" t="s">
        <v>366</v>
      </c>
      <c r="D27" s="172"/>
      <c r="E27" s="180"/>
      <c r="F27" s="180"/>
      <c r="G27" s="180"/>
      <c r="H27" s="180"/>
      <c r="I27" s="168"/>
      <c r="J27" s="169">
        <f>I27+D27</f>
        <v>0</v>
      </c>
      <c r="K27" s="475"/>
      <c r="L27" s="162"/>
      <c r="M27" s="472"/>
      <c r="N27" s="472"/>
      <c r="O27" s="472"/>
      <c r="P27" s="472"/>
      <c r="Q27" s="162"/>
    </row>
    <row r="28" spans="1:17" s="328" customFormat="1" ht="15.75" customHeight="1">
      <c r="A28" s="477"/>
      <c r="B28" s="478"/>
      <c r="C28" s="177"/>
      <c r="D28" s="177"/>
      <c r="E28" s="176"/>
      <c r="F28" s="177"/>
      <c r="G28" s="177"/>
      <c r="H28" s="176"/>
      <c r="I28" s="176"/>
      <c r="J28" s="178"/>
      <c r="K28" s="479"/>
      <c r="L28" s="480"/>
      <c r="M28" s="479"/>
      <c r="N28" s="479"/>
      <c r="O28" s="479"/>
      <c r="P28" s="479"/>
      <c r="Q28" s="162"/>
    </row>
    <row r="29" spans="1:17" s="328" customFormat="1" ht="78">
      <c r="A29" s="450" t="s">
        <v>96</v>
      </c>
      <c r="B29" s="179" t="s">
        <v>310</v>
      </c>
      <c r="C29" s="460" t="s">
        <v>309</v>
      </c>
      <c r="D29" s="172">
        <v>6946765</v>
      </c>
      <c r="E29" s="173">
        <v>1543347</v>
      </c>
      <c r="F29" s="173">
        <v>2696039</v>
      </c>
      <c r="G29" s="173">
        <v>1151314</v>
      </c>
      <c r="H29" s="173"/>
      <c r="I29" s="168">
        <f>SUM(E29:H29)</f>
        <v>5390700</v>
      </c>
      <c r="J29" s="169">
        <f t="shared" ref="J29:J46" si="4">I29+D29</f>
        <v>12337465</v>
      </c>
      <c r="K29" s="475"/>
      <c r="L29" s="162"/>
      <c r="M29" s="162"/>
      <c r="N29" s="162"/>
      <c r="O29" s="162"/>
      <c r="P29" s="162"/>
      <c r="Q29" s="162"/>
    </row>
    <row r="30" spans="1:17" s="328" customFormat="1">
      <c r="A30" s="477"/>
      <c r="B30" s="478"/>
      <c r="C30" s="177"/>
      <c r="D30" s="175"/>
      <c r="E30" s="176"/>
      <c r="F30" s="177"/>
      <c r="G30" s="177"/>
      <c r="H30" s="176"/>
      <c r="I30" s="176"/>
      <c r="J30" s="178"/>
      <c r="K30" s="475"/>
      <c r="L30" s="162"/>
      <c r="M30" s="162"/>
      <c r="N30" s="162"/>
      <c r="O30" s="162"/>
      <c r="P30" s="162"/>
      <c r="Q30" s="162"/>
    </row>
    <row r="31" spans="1:17" s="328" customFormat="1" ht="99" customHeight="1">
      <c r="A31" s="760" t="s">
        <v>5</v>
      </c>
      <c r="B31" s="179" t="s">
        <v>159</v>
      </c>
      <c r="C31" s="460" t="s">
        <v>311</v>
      </c>
      <c r="D31" s="172">
        <v>466245</v>
      </c>
      <c r="E31" s="173"/>
      <c r="F31" s="173">
        <v>147375</v>
      </c>
      <c r="G31" s="173"/>
      <c r="H31" s="173"/>
      <c r="I31" s="168">
        <f t="shared" ref="I31:I34" si="5">SUM(E31:H31)</f>
        <v>147375</v>
      </c>
      <c r="J31" s="169">
        <f t="shared" si="4"/>
        <v>613620</v>
      </c>
      <c r="K31" s="475"/>
      <c r="L31" s="162"/>
      <c r="M31" s="162"/>
      <c r="N31" s="162"/>
      <c r="O31" s="162"/>
      <c r="P31" s="162"/>
      <c r="Q31" s="162"/>
    </row>
    <row r="32" spans="1:17" s="328" customFormat="1" ht="78">
      <c r="A32" s="760"/>
      <c r="B32" s="179" t="s">
        <v>326</v>
      </c>
      <c r="C32" s="460" t="s">
        <v>312</v>
      </c>
      <c r="D32" s="172">
        <v>65300</v>
      </c>
      <c r="E32" s="173"/>
      <c r="F32" s="173">
        <v>36844</v>
      </c>
      <c r="G32" s="173"/>
      <c r="H32" s="173"/>
      <c r="I32" s="168">
        <f t="shared" si="5"/>
        <v>36844</v>
      </c>
      <c r="J32" s="169">
        <f t="shared" si="4"/>
        <v>102144</v>
      </c>
      <c r="K32" s="475"/>
      <c r="L32" s="162"/>
      <c r="M32" s="162"/>
      <c r="N32" s="162"/>
      <c r="O32" s="162"/>
      <c r="P32" s="162"/>
      <c r="Q32" s="162"/>
    </row>
    <row r="33" spans="1:17" s="328" customFormat="1" ht="109.2">
      <c r="A33" s="760"/>
      <c r="B33" s="179" t="s">
        <v>327</v>
      </c>
      <c r="C33" s="460" t="s">
        <v>313</v>
      </c>
      <c r="D33" s="172">
        <v>400945</v>
      </c>
      <c r="E33" s="173"/>
      <c r="F33" s="173">
        <v>110531</v>
      </c>
      <c r="G33" s="173"/>
      <c r="H33" s="173"/>
      <c r="I33" s="168">
        <f t="shared" si="5"/>
        <v>110531</v>
      </c>
      <c r="J33" s="169">
        <f t="shared" si="4"/>
        <v>511476</v>
      </c>
      <c r="K33" s="475"/>
      <c r="L33" s="162"/>
      <c r="M33" s="162"/>
      <c r="N33" s="162"/>
      <c r="O33" s="162"/>
      <c r="P33" s="162"/>
      <c r="Q33" s="162"/>
    </row>
    <row r="34" spans="1:17" s="328" customFormat="1" ht="25.5" customHeight="1">
      <c r="A34" s="760"/>
      <c r="B34" s="179" t="s">
        <v>147</v>
      </c>
      <c r="C34" s="481" t="s">
        <v>314</v>
      </c>
      <c r="D34" s="172"/>
      <c r="E34" s="173">
        <v>0</v>
      </c>
      <c r="F34" s="173">
        <v>0</v>
      </c>
      <c r="G34" s="173"/>
      <c r="H34" s="173"/>
      <c r="I34" s="168">
        <f t="shared" si="5"/>
        <v>0</v>
      </c>
      <c r="J34" s="169">
        <f t="shared" si="4"/>
        <v>0</v>
      </c>
      <c r="K34" s="475"/>
      <c r="L34" s="162"/>
      <c r="M34" s="162"/>
      <c r="N34" s="162"/>
      <c r="O34" s="162"/>
      <c r="P34" s="162"/>
      <c r="Q34" s="162"/>
    </row>
    <row r="35" spans="1:17" s="328" customFormat="1">
      <c r="A35" s="477"/>
      <c r="B35" s="478"/>
      <c r="C35" s="177"/>
      <c r="D35" s="175"/>
      <c r="E35" s="176"/>
      <c r="F35" s="177"/>
      <c r="G35" s="177"/>
      <c r="H35" s="176"/>
      <c r="I35" s="176"/>
      <c r="J35" s="178"/>
      <c r="K35" s="475"/>
      <c r="L35" s="162"/>
      <c r="M35" s="162"/>
      <c r="N35" s="162"/>
      <c r="O35" s="162"/>
      <c r="P35" s="162"/>
      <c r="Q35" s="162"/>
    </row>
    <row r="36" spans="1:17" s="328" customFormat="1" ht="69" customHeight="1">
      <c r="A36" s="450" t="s">
        <v>97</v>
      </c>
      <c r="B36" s="179" t="s">
        <v>316</v>
      </c>
      <c r="C36" s="460" t="s">
        <v>315</v>
      </c>
      <c r="D36" s="172">
        <v>10303</v>
      </c>
      <c r="E36" s="173"/>
      <c r="F36" s="173">
        <v>0</v>
      </c>
      <c r="G36" s="173">
        <v>0</v>
      </c>
      <c r="H36" s="173">
        <v>0</v>
      </c>
      <c r="I36" s="168">
        <f t="shared" ref="I36" si="6">SUM(E36:H36)</f>
        <v>0</v>
      </c>
      <c r="J36" s="169">
        <f t="shared" si="4"/>
        <v>10303</v>
      </c>
      <c r="K36" s="475"/>
      <c r="L36" s="162"/>
      <c r="M36" s="162"/>
      <c r="N36" s="162"/>
      <c r="O36" s="162"/>
      <c r="P36" s="162"/>
      <c r="Q36" s="162"/>
    </row>
    <row r="37" spans="1:17" s="328" customFormat="1">
      <c r="A37" s="477"/>
      <c r="B37" s="478"/>
      <c r="C37" s="177"/>
      <c r="D37" s="175"/>
      <c r="E37" s="176"/>
      <c r="F37" s="177"/>
      <c r="G37" s="177"/>
      <c r="H37" s="176"/>
      <c r="I37" s="176"/>
      <c r="J37" s="178"/>
      <c r="K37" s="475"/>
      <c r="L37" s="162"/>
      <c r="M37" s="162"/>
      <c r="N37" s="162"/>
      <c r="O37" s="162"/>
      <c r="P37" s="162"/>
      <c r="Q37" s="162"/>
    </row>
    <row r="38" spans="1:17" s="328" customFormat="1" ht="62.4">
      <c r="A38" s="746" t="s">
        <v>119</v>
      </c>
      <c r="B38" s="307" t="s">
        <v>470</v>
      </c>
      <c r="C38" s="482" t="s">
        <v>317</v>
      </c>
      <c r="D38" s="168">
        <f t="shared" ref="D38:H38" si="7">SUM(D39:D40)</f>
        <v>9430</v>
      </c>
      <c r="E38" s="180">
        <f t="shared" si="7"/>
        <v>0</v>
      </c>
      <c r="F38" s="180">
        <f t="shared" si="7"/>
        <v>94154</v>
      </c>
      <c r="G38" s="180">
        <f t="shared" si="7"/>
        <v>19225</v>
      </c>
      <c r="H38" s="180">
        <f t="shared" si="7"/>
        <v>0</v>
      </c>
      <c r="I38" s="168">
        <f t="shared" ref="I38:I40" si="8">SUM(E38:H38)</f>
        <v>113379</v>
      </c>
      <c r="J38" s="169">
        <f t="shared" si="4"/>
        <v>122809</v>
      </c>
      <c r="K38" s="475"/>
      <c r="L38" s="162"/>
      <c r="M38" s="162"/>
      <c r="N38" s="162"/>
      <c r="O38" s="162"/>
      <c r="P38" s="162"/>
      <c r="Q38" s="162"/>
    </row>
    <row r="39" spans="1:17" s="328" customFormat="1" ht="46.8">
      <c r="A39" s="747"/>
      <c r="B39" s="179" t="s">
        <v>319</v>
      </c>
      <c r="C39" s="482" t="s">
        <v>318</v>
      </c>
      <c r="D39" s="172"/>
      <c r="E39" s="173"/>
      <c r="F39" s="173"/>
      <c r="G39" s="173"/>
      <c r="H39" s="173">
        <v>0</v>
      </c>
      <c r="I39" s="168">
        <f t="shared" si="8"/>
        <v>0</v>
      </c>
      <c r="J39" s="169">
        <f t="shared" si="4"/>
        <v>0</v>
      </c>
      <c r="K39" s="475"/>
      <c r="L39" s="162"/>
      <c r="M39" s="162"/>
      <c r="N39" s="162"/>
      <c r="O39" s="162"/>
      <c r="P39" s="162"/>
      <c r="Q39" s="162"/>
    </row>
    <row r="40" spans="1:17" s="328" customFormat="1" ht="62.4">
      <c r="A40" s="748"/>
      <c r="B40" s="179" t="s">
        <v>493</v>
      </c>
      <c r="C40" s="482" t="s">
        <v>318</v>
      </c>
      <c r="D40" s="704">
        <v>9430</v>
      </c>
      <c r="E40" s="173"/>
      <c r="F40" s="705">
        <v>94154</v>
      </c>
      <c r="G40" s="173">
        <v>19225</v>
      </c>
      <c r="H40" s="173">
        <v>0</v>
      </c>
      <c r="I40" s="168">
        <f t="shared" si="8"/>
        <v>113379</v>
      </c>
      <c r="J40" s="169">
        <f t="shared" si="4"/>
        <v>122809</v>
      </c>
      <c r="K40" s="475"/>
      <c r="L40" s="162"/>
      <c r="M40" s="162"/>
      <c r="N40" s="162"/>
      <c r="O40" s="162"/>
      <c r="P40" s="162"/>
      <c r="Q40" s="162"/>
    </row>
    <row r="41" spans="1:17" s="328" customFormat="1">
      <c r="A41" s="477"/>
      <c r="B41" s="478"/>
      <c r="C41" s="177"/>
      <c r="D41" s="175"/>
      <c r="E41" s="176"/>
      <c r="F41" s="177"/>
      <c r="G41" s="177"/>
      <c r="H41" s="176"/>
      <c r="I41" s="176"/>
      <c r="J41" s="178"/>
      <c r="K41" s="475"/>
      <c r="L41" s="162"/>
      <c r="M41" s="162"/>
      <c r="N41" s="162"/>
      <c r="O41" s="162"/>
      <c r="P41" s="162"/>
      <c r="Q41" s="162"/>
    </row>
    <row r="42" spans="1:17" s="328" customFormat="1" ht="65.25" customHeight="1">
      <c r="A42" s="746" t="s">
        <v>98</v>
      </c>
      <c r="B42" s="179" t="s">
        <v>160</v>
      </c>
      <c r="C42" s="460" t="s">
        <v>321</v>
      </c>
      <c r="D42" s="172">
        <v>31497</v>
      </c>
      <c r="E42" s="173"/>
      <c r="F42" s="173">
        <v>4000</v>
      </c>
      <c r="G42" s="173"/>
      <c r="H42" s="173"/>
      <c r="I42" s="168">
        <f t="shared" ref="I42:I43" si="9">SUM(E42:H42)</f>
        <v>4000</v>
      </c>
      <c r="J42" s="169">
        <f t="shared" si="4"/>
        <v>35497</v>
      </c>
      <c r="K42" s="475"/>
      <c r="L42" s="162"/>
      <c r="M42" s="162"/>
      <c r="N42" s="162"/>
      <c r="O42" s="162"/>
      <c r="P42" s="162"/>
      <c r="Q42" s="162"/>
    </row>
    <row r="43" spans="1:17" s="328" customFormat="1" ht="69.75" customHeight="1">
      <c r="A43" s="747"/>
      <c r="B43" s="179" t="s">
        <v>323</v>
      </c>
      <c r="C43" s="460" t="s">
        <v>477</v>
      </c>
      <c r="D43" s="172"/>
      <c r="E43" s="173"/>
      <c r="F43" s="173">
        <v>0</v>
      </c>
      <c r="G43" s="173">
        <v>0</v>
      </c>
      <c r="H43" s="173">
        <v>0</v>
      </c>
      <c r="I43" s="168">
        <f t="shared" si="9"/>
        <v>0</v>
      </c>
      <c r="J43" s="169">
        <f t="shared" si="4"/>
        <v>0</v>
      </c>
      <c r="K43" s="475"/>
      <c r="L43" s="162"/>
      <c r="M43" s="162"/>
      <c r="N43" s="162"/>
      <c r="O43" s="162"/>
      <c r="P43" s="162"/>
      <c r="Q43" s="162"/>
    </row>
    <row r="44" spans="1:17" s="602" customFormat="1" ht="93.6" hidden="1" customHeight="1">
      <c r="A44" s="605"/>
      <c r="B44" s="596" t="s">
        <v>325</v>
      </c>
      <c r="C44" s="536" t="s">
        <v>324</v>
      </c>
      <c r="D44" s="597"/>
      <c r="E44" s="598"/>
      <c r="F44" s="598">
        <v>0</v>
      </c>
      <c r="G44" s="598">
        <v>0</v>
      </c>
      <c r="H44" s="598">
        <v>0</v>
      </c>
      <c r="I44" s="597">
        <f t="shared" ref="I44" si="10">SUM(E44:H44)</f>
        <v>0</v>
      </c>
      <c r="J44" s="599">
        <f>I44+D44</f>
        <v>0</v>
      </c>
      <c r="K44" s="600"/>
      <c r="L44" s="601"/>
      <c r="M44" s="601"/>
      <c r="N44" s="601"/>
      <c r="O44" s="601"/>
      <c r="P44" s="601"/>
      <c r="Q44" s="601"/>
    </row>
    <row r="45" spans="1:17" s="328" customFormat="1">
      <c r="A45" s="477"/>
      <c r="B45" s="478"/>
      <c r="C45" s="177"/>
      <c r="D45" s="175"/>
      <c r="E45" s="176"/>
      <c r="F45" s="177"/>
      <c r="G45" s="177"/>
      <c r="H45" s="176"/>
      <c r="I45" s="176"/>
      <c r="J45" s="178"/>
      <c r="K45" s="475"/>
      <c r="L45" s="162"/>
      <c r="M45" s="162"/>
      <c r="N45" s="162"/>
      <c r="O45" s="162"/>
      <c r="P45" s="162"/>
      <c r="Q45" s="162"/>
    </row>
    <row r="46" spans="1:17" s="328" customFormat="1" ht="62.4">
      <c r="A46" s="744" t="s">
        <v>99</v>
      </c>
      <c r="B46" s="179" t="s">
        <v>161</v>
      </c>
      <c r="C46" s="460" t="s">
        <v>328</v>
      </c>
      <c r="D46" s="172">
        <v>3911657</v>
      </c>
      <c r="E46" s="173">
        <v>932865</v>
      </c>
      <c r="F46" s="173">
        <v>1950972</v>
      </c>
      <c r="G46" s="173">
        <v>758922</v>
      </c>
      <c r="H46" s="173"/>
      <c r="I46" s="168">
        <f t="shared" ref="I46" si="11">SUM(E46:H46)</f>
        <v>3642759</v>
      </c>
      <c r="J46" s="169">
        <f t="shared" si="4"/>
        <v>7554416</v>
      </c>
      <c r="K46" s="475"/>
      <c r="L46" s="162"/>
      <c r="M46" s="162"/>
      <c r="N46" s="162"/>
      <c r="O46" s="162"/>
      <c r="P46" s="162"/>
      <c r="Q46" s="162"/>
    </row>
    <row r="47" spans="1:17" s="328" customFormat="1" ht="93.6">
      <c r="A47" s="744"/>
      <c r="B47" s="179" t="s">
        <v>330</v>
      </c>
      <c r="C47" s="460" t="s">
        <v>329</v>
      </c>
      <c r="D47" s="170">
        <v>1279011</v>
      </c>
      <c r="E47" s="171">
        <v>326106</v>
      </c>
      <c r="F47" s="171">
        <v>618839</v>
      </c>
      <c r="G47" s="173">
        <v>258932</v>
      </c>
      <c r="H47" s="173"/>
      <c r="I47" s="168">
        <f>SUM(E47:H47)</f>
        <v>1203877</v>
      </c>
      <c r="J47" s="169">
        <f>I47+D47</f>
        <v>2482888</v>
      </c>
      <c r="K47" s="475"/>
      <c r="L47" s="162"/>
      <c r="M47" s="162"/>
      <c r="N47" s="162"/>
      <c r="O47" s="162"/>
      <c r="P47" s="162"/>
      <c r="Q47" s="162"/>
    </row>
    <row r="48" spans="1:17" s="328" customFormat="1" ht="78">
      <c r="A48" s="744"/>
      <c r="B48" s="179" t="s">
        <v>331</v>
      </c>
      <c r="C48" s="460" t="s">
        <v>416</v>
      </c>
      <c r="D48" s="168">
        <f>D46-D47</f>
        <v>2632646</v>
      </c>
      <c r="E48" s="180">
        <f>E46-E47</f>
        <v>606759</v>
      </c>
      <c r="F48" s="168">
        <f t="shared" ref="F48:H48" si="12">F46-F47</f>
        <v>1332133</v>
      </c>
      <c r="G48" s="180">
        <f t="shared" si="12"/>
        <v>499990</v>
      </c>
      <c r="H48" s="180">
        <f t="shared" si="12"/>
        <v>0</v>
      </c>
      <c r="I48" s="168">
        <f>SUM(E48:H48)</f>
        <v>2438882</v>
      </c>
      <c r="J48" s="169">
        <f>I48+D48</f>
        <v>5071528</v>
      </c>
      <c r="K48" s="475"/>
      <c r="L48" s="162"/>
      <c r="M48" s="162"/>
      <c r="N48" s="162"/>
      <c r="O48" s="162"/>
      <c r="P48" s="162"/>
      <c r="Q48" s="162"/>
    </row>
    <row r="49" spans="1:18" s="328" customFormat="1">
      <c r="A49" s="477"/>
      <c r="B49" s="478"/>
      <c r="C49" s="177"/>
      <c r="D49" s="175"/>
      <c r="E49" s="176"/>
      <c r="F49" s="177"/>
      <c r="G49" s="177"/>
      <c r="H49" s="176"/>
      <c r="I49" s="176"/>
      <c r="J49" s="178"/>
      <c r="K49" s="475"/>
      <c r="L49" s="162"/>
      <c r="M49" s="162"/>
      <c r="N49" s="162"/>
      <c r="O49" s="162"/>
      <c r="P49" s="162"/>
      <c r="Q49" s="162"/>
    </row>
    <row r="50" spans="1:18" s="328" customFormat="1" ht="62.4">
      <c r="A50" s="450" t="s">
        <v>100</v>
      </c>
      <c r="B50" s="179" t="s">
        <v>162</v>
      </c>
      <c r="C50" s="460" t="s">
        <v>332</v>
      </c>
      <c r="D50" s="172">
        <v>3943154</v>
      </c>
      <c r="E50" s="173">
        <v>932865</v>
      </c>
      <c r="F50" s="173">
        <v>1954972</v>
      </c>
      <c r="G50" s="173">
        <v>758922</v>
      </c>
      <c r="H50" s="173"/>
      <c r="I50" s="168">
        <f>SUM(E50:H50)</f>
        <v>3646759</v>
      </c>
      <c r="J50" s="169">
        <f>I50+D50</f>
        <v>7589913</v>
      </c>
      <c r="K50" s="475"/>
      <c r="L50" s="162"/>
      <c r="M50" s="162"/>
      <c r="N50" s="162"/>
      <c r="O50" s="162"/>
      <c r="P50" s="162"/>
      <c r="Q50" s="162"/>
    </row>
    <row r="51" spans="1:18" s="328" customFormat="1">
      <c r="A51" s="477"/>
      <c r="B51" s="478"/>
      <c r="C51" s="177"/>
      <c r="D51" s="175"/>
      <c r="E51" s="176"/>
      <c r="F51" s="177"/>
      <c r="G51" s="177"/>
      <c r="H51" s="176"/>
      <c r="I51" s="176"/>
      <c r="J51" s="178"/>
      <c r="K51" s="475"/>
      <c r="L51" s="162"/>
      <c r="M51" s="162"/>
      <c r="N51" s="162"/>
      <c r="O51" s="162"/>
      <c r="P51" s="162"/>
      <c r="Q51" s="162"/>
    </row>
    <row r="52" spans="1:18" s="484" customFormat="1" ht="78">
      <c r="A52" s="450" t="s">
        <v>141</v>
      </c>
      <c r="B52" s="179" t="s">
        <v>334</v>
      </c>
      <c r="C52" s="460" t="s">
        <v>333</v>
      </c>
      <c r="D52" s="226">
        <v>9555038</v>
      </c>
      <c r="E52" s="173">
        <v>2150106</v>
      </c>
      <c r="F52" s="173">
        <v>4089482</v>
      </c>
      <c r="G52" s="173">
        <v>1670529</v>
      </c>
      <c r="H52" s="173"/>
      <c r="I52" s="168">
        <f t="shared" ref="I52:I56" si="13">SUM(E52:H52)</f>
        <v>7910117</v>
      </c>
      <c r="J52" s="169">
        <f>I52+D52</f>
        <v>17465155</v>
      </c>
      <c r="K52" s="475"/>
      <c r="L52" s="483"/>
      <c r="M52" s="162"/>
      <c r="N52" s="162"/>
      <c r="O52" s="162"/>
      <c r="P52" s="162"/>
      <c r="Q52" s="162"/>
    </row>
    <row r="53" spans="1:18" s="484" customFormat="1">
      <c r="A53" s="477"/>
      <c r="B53" s="478"/>
      <c r="C53" s="177"/>
      <c r="D53" s="177"/>
      <c r="E53" s="176"/>
      <c r="F53" s="177"/>
      <c r="G53" s="177"/>
      <c r="H53" s="176"/>
      <c r="I53" s="176"/>
      <c r="J53" s="178"/>
      <c r="K53" s="475"/>
      <c r="L53" s="162"/>
      <c r="M53" s="162"/>
      <c r="N53" s="162"/>
      <c r="O53" s="162"/>
      <c r="P53" s="162"/>
      <c r="Q53" s="162"/>
    </row>
    <row r="54" spans="1:18" s="484" customFormat="1" ht="31.5" customHeight="1">
      <c r="A54" s="744" t="s">
        <v>142</v>
      </c>
      <c r="B54" s="179" t="s">
        <v>163</v>
      </c>
      <c r="C54" s="756" t="s">
        <v>336</v>
      </c>
      <c r="D54" s="168">
        <f t="shared" ref="D54:I54" si="14">D13-D46</f>
        <v>-721</v>
      </c>
      <c r="E54" s="168">
        <f t="shared" si="14"/>
        <v>-865</v>
      </c>
      <c r="F54" s="168">
        <f t="shared" si="14"/>
        <v>28</v>
      </c>
      <c r="G54" s="168">
        <f t="shared" si="14"/>
        <v>78</v>
      </c>
      <c r="H54" s="168">
        <f>H13-H46</f>
        <v>0</v>
      </c>
      <c r="I54" s="168">
        <f t="shared" si="14"/>
        <v>-759</v>
      </c>
      <c r="J54" s="169">
        <f>I54+D54</f>
        <v>-1480</v>
      </c>
      <c r="K54" s="475"/>
      <c r="L54" s="483"/>
      <c r="M54" s="162"/>
      <c r="N54" s="162"/>
      <c r="O54" s="162"/>
      <c r="P54" s="162"/>
      <c r="Q54" s="162"/>
    </row>
    <row r="55" spans="1:18" s="484" customFormat="1" ht="25.5" customHeight="1">
      <c r="A55" s="744"/>
      <c r="B55" s="179" t="s">
        <v>330</v>
      </c>
      <c r="C55" s="757"/>
      <c r="D55" s="168">
        <f t="shared" ref="D55:H56" si="15">D14-D47</f>
        <v>-59</v>
      </c>
      <c r="E55" s="168">
        <f t="shared" si="15"/>
        <v>-106</v>
      </c>
      <c r="F55" s="168">
        <f t="shared" si="15"/>
        <v>-839</v>
      </c>
      <c r="G55" s="168">
        <f t="shared" si="15"/>
        <v>68</v>
      </c>
      <c r="H55" s="168">
        <f t="shared" si="15"/>
        <v>0</v>
      </c>
      <c r="I55" s="168">
        <f t="shared" si="13"/>
        <v>-877</v>
      </c>
      <c r="J55" s="169">
        <f t="shared" ref="J55:J56" si="16">I55+D55</f>
        <v>-936</v>
      </c>
      <c r="K55" s="475"/>
      <c r="L55" s="483"/>
      <c r="M55" s="162"/>
      <c r="N55" s="162"/>
      <c r="O55" s="162"/>
      <c r="P55" s="162"/>
      <c r="Q55" s="162"/>
    </row>
    <row r="56" spans="1:18" ht="25.5" customHeight="1" thickBot="1">
      <c r="A56" s="745"/>
      <c r="B56" s="332" t="s">
        <v>335</v>
      </c>
      <c r="C56" s="758"/>
      <c r="D56" s="181">
        <f t="shared" si="15"/>
        <v>-662</v>
      </c>
      <c r="E56" s="181">
        <f t="shared" si="15"/>
        <v>-759</v>
      </c>
      <c r="F56" s="181">
        <f t="shared" si="15"/>
        <v>867</v>
      </c>
      <c r="G56" s="181">
        <f t="shared" si="15"/>
        <v>10</v>
      </c>
      <c r="H56" s="181">
        <f t="shared" si="15"/>
        <v>0</v>
      </c>
      <c r="I56" s="181">
        <f t="shared" si="13"/>
        <v>118</v>
      </c>
      <c r="J56" s="182">
        <f t="shared" si="16"/>
        <v>-544</v>
      </c>
      <c r="K56" s="475"/>
      <c r="L56" s="485"/>
      <c r="M56" s="485"/>
      <c r="N56" s="485"/>
      <c r="O56" s="485"/>
      <c r="P56" s="485"/>
      <c r="Q56" s="162"/>
    </row>
    <row r="57" spans="1:18" ht="16.2" thickTop="1">
      <c r="A57" s="486"/>
      <c r="C57" s="487"/>
      <c r="D57" s="488"/>
      <c r="E57" s="489"/>
      <c r="F57" s="488"/>
      <c r="G57" s="488"/>
      <c r="H57" s="490"/>
      <c r="I57" s="490"/>
      <c r="J57" s="491"/>
      <c r="K57" s="467"/>
      <c r="L57" s="468"/>
      <c r="M57" s="467"/>
      <c r="N57" s="467"/>
    </row>
    <row r="58" spans="1:18" ht="24.6">
      <c r="A58" s="523" t="s">
        <v>496</v>
      </c>
      <c r="B58" s="345"/>
      <c r="C58" s="492"/>
      <c r="D58" s="492"/>
      <c r="E58" s="483"/>
      <c r="F58" s="492"/>
      <c r="G58" s="492"/>
      <c r="H58" s="483"/>
      <c r="I58" s="483"/>
      <c r="J58" s="493"/>
      <c r="K58" s="493"/>
      <c r="L58" s="485"/>
      <c r="M58" s="493"/>
      <c r="N58" s="493"/>
      <c r="O58" s="345"/>
      <c r="P58" s="345"/>
      <c r="Q58" s="345"/>
    </row>
    <row r="59" spans="1:18" ht="16.2" thickBot="1">
      <c r="A59" s="494"/>
      <c r="B59" s="345"/>
      <c r="C59" s="492"/>
      <c r="D59" s="492"/>
      <c r="E59" s="483"/>
      <c r="F59" s="492"/>
      <c r="G59" s="492"/>
      <c r="H59" s="483"/>
      <c r="I59" s="483"/>
      <c r="J59" s="493"/>
      <c r="K59" s="493"/>
      <c r="L59" s="485"/>
      <c r="M59" s="493"/>
      <c r="N59" s="493"/>
      <c r="O59" s="345"/>
      <c r="P59" s="345"/>
      <c r="Q59" s="345"/>
    </row>
    <row r="60" spans="1:18" ht="62.25" customHeight="1" thickTop="1">
      <c r="A60" s="341" t="s">
        <v>0</v>
      </c>
      <c r="B60" s="342" t="s">
        <v>1</v>
      </c>
      <c r="C60" s="734" t="s">
        <v>2</v>
      </c>
      <c r="D60" s="734"/>
      <c r="E60" s="726" t="s">
        <v>139</v>
      </c>
      <c r="F60" s="726"/>
      <c r="G60" s="726"/>
      <c r="H60" s="726"/>
      <c r="I60" s="726"/>
      <c r="J60" s="343" t="s">
        <v>140</v>
      </c>
      <c r="K60" s="344"/>
      <c r="L60" s="344"/>
      <c r="M60" s="344"/>
      <c r="N60" s="344"/>
      <c r="O60" s="344"/>
      <c r="P60" s="345"/>
      <c r="Q60" s="345"/>
    </row>
    <row r="61" spans="1:18" ht="62.4">
      <c r="A61" s="447" t="s">
        <v>3</v>
      </c>
      <c r="B61" s="350" t="s">
        <v>337</v>
      </c>
      <c r="C61" s="462">
        <v>12759121</v>
      </c>
      <c r="D61" s="191">
        <f>C61</f>
        <v>12759121</v>
      </c>
      <c r="E61" s="190"/>
      <c r="F61" s="495"/>
      <c r="G61" s="495"/>
      <c r="H61" s="320"/>
      <c r="I61" s="187">
        <f>SUM(E61:H61)</f>
        <v>0</v>
      </c>
      <c r="J61" s="192">
        <f>I61+D61</f>
        <v>12759121</v>
      </c>
      <c r="K61" s="344"/>
      <c r="L61" s="344"/>
      <c r="M61" s="344"/>
      <c r="N61" s="344"/>
      <c r="O61" s="344"/>
      <c r="P61" s="345"/>
      <c r="Q61" s="345"/>
    </row>
    <row r="62" spans="1:18">
      <c r="A62" s="196"/>
      <c r="B62" s="496"/>
      <c r="C62" s="497"/>
      <c r="D62" s="497"/>
      <c r="E62" s="498"/>
      <c r="F62" s="499"/>
      <c r="G62" s="499"/>
      <c r="H62" s="347"/>
      <c r="I62" s="347"/>
      <c r="J62" s="348"/>
      <c r="K62" s="344"/>
      <c r="L62" s="344"/>
      <c r="M62" s="344"/>
      <c r="N62" s="344"/>
      <c r="O62" s="344"/>
      <c r="P62" s="345"/>
      <c r="Q62" s="345"/>
    </row>
    <row r="63" spans="1:18">
      <c r="A63" s="727" t="s">
        <v>157</v>
      </c>
      <c r="B63" s="728"/>
      <c r="C63" s="728"/>
      <c r="D63" s="728"/>
      <c r="E63" s="728"/>
      <c r="F63" s="728"/>
      <c r="G63" s="728"/>
      <c r="H63" s="728"/>
      <c r="I63" s="728"/>
      <c r="J63" s="729"/>
      <c r="K63" s="344"/>
      <c r="L63" s="344"/>
      <c r="M63" s="344"/>
      <c r="N63" s="344"/>
      <c r="O63" s="344"/>
      <c r="P63" s="345"/>
      <c r="Q63" s="345"/>
    </row>
    <row r="64" spans="1:18" ht="46.8">
      <c r="A64" s="500"/>
      <c r="B64" s="183" t="s">
        <v>195</v>
      </c>
      <c r="C64" s="183" t="s">
        <v>158</v>
      </c>
      <c r="D64" s="184" t="s">
        <v>188</v>
      </c>
      <c r="E64" s="185" t="s">
        <v>196</v>
      </c>
      <c r="F64" s="185" t="s">
        <v>186</v>
      </c>
      <c r="G64" s="185" t="s">
        <v>186</v>
      </c>
      <c r="H64" s="183" t="s">
        <v>187</v>
      </c>
      <c r="I64" s="186" t="s">
        <v>466</v>
      </c>
      <c r="J64" s="279" t="s">
        <v>189</v>
      </c>
      <c r="K64" s="163"/>
      <c r="L64" s="501"/>
      <c r="M64" s="163"/>
      <c r="N64" s="163"/>
      <c r="O64" s="501"/>
      <c r="P64" s="345"/>
      <c r="Q64" s="502"/>
      <c r="R64" s="503"/>
    </row>
    <row r="65" spans="1:18" s="484" customFormat="1" ht="30.75" customHeight="1">
      <c r="A65" s="708" t="s">
        <v>200</v>
      </c>
      <c r="B65" s="739" t="s">
        <v>338</v>
      </c>
      <c r="C65" s="740"/>
      <c r="D65" s="191">
        <f>D66+D69</f>
        <v>3891993</v>
      </c>
      <c r="E65" s="187">
        <f t="shared" ref="E65:H65" si="17">E66+E69</f>
        <v>0</v>
      </c>
      <c r="F65" s="187">
        <f t="shared" si="17"/>
        <v>0</v>
      </c>
      <c r="G65" s="187">
        <f t="shared" si="17"/>
        <v>0</v>
      </c>
      <c r="H65" s="187">
        <f t="shared" si="17"/>
        <v>0</v>
      </c>
      <c r="I65" s="187">
        <f>I66+I69+I71</f>
        <v>0</v>
      </c>
      <c r="J65" s="192">
        <f>I65+D65</f>
        <v>3891993</v>
      </c>
      <c r="K65" s="163"/>
      <c r="L65" s="501"/>
      <c r="M65" s="163"/>
      <c r="N65" s="163"/>
      <c r="O65" s="501"/>
      <c r="P65" s="504"/>
      <c r="Q65" s="505"/>
      <c r="R65" s="506"/>
    </row>
    <row r="66" spans="1:18" ht="31.2">
      <c r="A66" s="708"/>
      <c r="B66" s="285" t="s">
        <v>396</v>
      </c>
      <c r="C66" s="185" t="s">
        <v>339</v>
      </c>
      <c r="D66" s="530">
        <v>3589064</v>
      </c>
      <c r="E66" s="530">
        <v>0</v>
      </c>
      <c r="F66" s="188">
        <v>0</v>
      </c>
      <c r="G66" s="188">
        <v>0</v>
      </c>
      <c r="H66" s="188">
        <v>0</v>
      </c>
      <c r="I66" s="187">
        <f>SUM(E66:G66)</f>
        <v>0</v>
      </c>
      <c r="J66" s="192">
        <f>I66+D66</f>
        <v>3589064</v>
      </c>
      <c r="K66" s="163"/>
      <c r="L66" s="501"/>
      <c r="M66" s="163"/>
      <c r="N66" s="163"/>
      <c r="O66" s="501"/>
      <c r="P66" s="345"/>
      <c r="Q66" s="502"/>
      <c r="R66" s="503"/>
    </row>
    <row r="67" spans="1:18" ht="62.4">
      <c r="A67" s="708"/>
      <c r="B67" s="285" t="s">
        <v>289</v>
      </c>
      <c r="C67" s="684" t="s">
        <v>340</v>
      </c>
      <c r="D67" s="531">
        <v>1165759</v>
      </c>
      <c r="E67" s="531">
        <v>0</v>
      </c>
      <c r="F67" s="188">
        <v>0</v>
      </c>
      <c r="G67" s="188">
        <v>0</v>
      </c>
      <c r="H67" s="188">
        <v>0</v>
      </c>
      <c r="I67" s="187">
        <f>SUM(E67:G67)</f>
        <v>0</v>
      </c>
      <c r="J67" s="192">
        <f>I67+D67</f>
        <v>1165759</v>
      </c>
      <c r="K67" s="163"/>
      <c r="L67" s="501"/>
      <c r="M67" s="163"/>
      <c r="N67" s="163"/>
      <c r="O67" s="162"/>
      <c r="P67" s="345"/>
      <c r="Q67" s="502"/>
      <c r="R67" s="503"/>
    </row>
    <row r="68" spans="1:18" ht="46.8">
      <c r="A68" s="708"/>
      <c r="B68" s="285" t="s">
        <v>270</v>
      </c>
      <c r="C68" s="684" t="s">
        <v>341</v>
      </c>
      <c r="D68" s="191">
        <f>D66-D67</f>
        <v>2423305</v>
      </c>
      <c r="E68" s="187">
        <f>E66-E67</f>
        <v>0</v>
      </c>
      <c r="F68" s="187">
        <f t="shared" ref="F68:G68" si="18">F66-F67</f>
        <v>0</v>
      </c>
      <c r="G68" s="187">
        <f t="shared" si="18"/>
        <v>0</v>
      </c>
      <c r="H68" s="187">
        <f>H66-H67</f>
        <v>0</v>
      </c>
      <c r="I68" s="187">
        <f>I66-I67</f>
        <v>0</v>
      </c>
      <c r="J68" s="192">
        <f>I68+D68</f>
        <v>2423305</v>
      </c>
      <c r="K68" s="163"/>
      <c r="L68" s="501"/>
      <c r="M68" s="163"/>
      <c r="N68" s="163"/>
      <c r="O68" s="162"/>
      <c r="P68" s="345"/>
      <c r="Q68" s="502"/>
      <c r="R68" s="503"/>
    </row>
    <row r="69" spans="1:18" ht="31.2">
      <c r="A69" s="708"/>
      <c r="B69" s="285" t="s">
        <v>397</v>
      </c>
      <c r="C69" s="463" t="s">
        <v>342</v>
      </c>
      <c r="D69" s="190">
        <v>302929</v>
      </c>
      <c r="E69" s="188">
        <v>0</v>
      </c>
      <c r="F69" s="188">
        <v>0</v>
      </c>
      <c r="G69" s="188">
        <v>0</v>
      </c>
      <c r="H69" s="188">
        <v>0</v>
      </c>
      <c r="I69" s="187">
        <f>SUM(E69:G69)</f>
        <v>0</v>
      </c>
      <c r="J69" s="192">
        <f>I69+D69</f>
        <v>302929</v>
      </c>
      <c r="K69" s="163"/>
      <c r="L69" s="501"/>
      <c r="M69" s="163"/>
      <c r="N69" s="163"/>
      <c r="O69" s="162"/>
      <c r="P69" s="345"/>
      <c r="Q69" s="502"/>
      <c r="R69" s="503"/>
    </row>
    <row r="70" spans="1:18" ht="29.25" customHeight="1">
      <c r="A70" s="447" t="s">
        <v>198</v>
      </c>
      <c r="B70" s="308" t="s">
        <v>293</v>
      </c>
      <c r="C70" s="463" t="s">
        <v>367</v>
      </c>
      <c r="D70" s="191"/>
      <c r="E70" s="187"/>
      <c r="F70" s="187"/>
      <c r="G70" s="187"/>
      <c r="H70" s="187"/>
      <c r="I70" s="187"/>
      <c r="J70" s="190">
        <v>302929</v>
      </c>
      <c r="K70" s="163"/>
      <c r="L70" s="501"/>
      <c r="M70" s="163"/>
      <c r="N70" s="163"/>
      <c r="O70" s="162"/>
      <c r="P70" s="345"/>
      <c r="Q70" s="502"/>
      <c r="R70" s="503"/>
    </row>
    <row r="71" spans="1:18" ht="48" customHeight="1">
      <c r="A71" s="447" t="s">
        <v>197</v>
      </c>
      <c r="B71" s="308" t="s">
        <v>208</v>
      </c>
      <c r="C71" s="459" t="s">
        <v>368</v>
      </c>
      <c r="D71" s="190">
        <v>0</v>
      </c>
      <c r="E71" s="187"/>
      <c r="F71" s="187"/>
      <c r="G71" s="187"/>
      <c r="H71" s="564">
        <v>0</v>
      </c>
      <c r="I71" s="187"/>
      <c r="J71" s="192">
        <f>I71+D71</f>
        <v>0</v>
      </c>
      <c r="K71" s="163"/>
      <c r="L71" s="501"/>
      <c r="M71" s="163"/>
      <c r="N71" s="163"/>
      <c r="O71" s="162"/>
      <c r="P71" s="345"/>
      <c r="Q71" s="502"/>
      <c r="R71" s="503"/>
    </row>
    <row r="72" spans="1:18" ht="16.2">
      <c r="A72" s="189"/>
      <c r="B72" s="193"/>
      <c r="C72" s="194"/>
      <c r="D72" s="194"/>
      <c r="E72" s="507"/>
      <c r="F72" s="194"/>
      <c r="G72" s="194"/>
      <c r="H72" s="507"/>
      <c r="I72" s="507"/>
      <c r="J72" s="508"/>
      <c r="K72" s="163"/>
      <c r="L72" s="501"/>
      <c r="M72" s="163"/>
      <c r="N72" s="163"/>
      <c r="O72" s="501"/>
      <c r="P72" s="345"/>
      <c r="Q72" s="502"/>
      <c r="R72" s="503"/>
    </row>
    <row r="73" spans="1:18" ht="25.5" customHeight="1">
      <c r="A73" s="526" t="s">
        <v>297</v>
      </c>
      <c r="B73" s="737" t="s">
        <v>138</v>
      </c>
      <c r="C73" s="737"/>
      <c r="D73" s="737"/>
      <c r="E73" s="737"/>
      <c r="F73" s="737"/>
      <c r="G73" s="737"/>
      <c r="H73" s="737"/>
      <c r="I73" s="737"/>
      <c r="J73" s="192">
        <f>SUM(J74:J75)</f>
        <v>9171909</v>
      </c>
      <c r="K73" s="163"/>
      <c r="L73" s="501"/>
      <c r="M73" s="163"/>
      <c r="N73" s="163"/>
      <c r="O73" s="501"/>
      <c r="P73" s="345"/>
      <c r="Q73" s="502"/>
      <c r="R73" s="503"/>
    </row>
    <row r="74" spans="1:18" ht="38.25" customHeight="1">
      <c r="A74" s="526" t="s">
        <v>298</v>
      </c>
      <c r="B74" s="527" t="s">
        <v>300</v>
      </c>
      <c r="C74" s="509" t="s">
        <v>369</v>
      </c>
      <c r="D74" s="738"/>
      <c r="E74" s="738"/>
      <c r="F74" s="738"/>
      <c r="G74" s="738"/>
      <c r="H74" s="738"/>
      <c r="I74" s="738"/>
      <c r="J74" s="609">
        <v>8867128</v>
      </c>
      <c r="K74" s="163"/>
      <c r="L74" s="501"/>
      <c r="M74" s="163"/>
      <c r="N74" s="163"/>
      <c r="O74" s="501"/>
      <c r="P74" s="345"/>
      <c r="Q74" s="502"/>
      <c r="R74" s="503"/>
    </row>
    <row r="75" spans="1:18" ht="78">
      <c r="A75" s="526" t="s">
        <v>299</v>
      </c>
      <c r="B75" s="527" t="s">
        <v>301</v>
      </c>
      <c r="C75" s="459" t="s">
        <v>370</v>
      </c>
      <c r="D75" s="190">
        <v>304781</v>
      </c>
      <c r="E75" s="188">
        <v>0</v>
      </c>
      <c r="F75" s="188">
        <v>0</v>
      </c>
      <c r="G75" s="188">
        <v>0</v>
      </c>
      <c r="H75" s="188">
        <v>0</v>
      </c>
      <c r="I75" s="187">
        <f>SUM(E75:G75)</f>
        <v>0</v>
      </c>
      <c r="J75" s="192">
        <f>I75+D75</f>
        <v>304781</v>
      </c>
      <c r="K75" s="163"/>
      <c r="L75" s="501"/>
      <c r="M75" s="163"/>
      <c r="N75" s="163"/>
      <c r="O75" s="501"/>
      <c r="P75" s="345"/>
      <c r="Q75" s="502"/>
      <c r="R75" s="503"/>
    </row>
    <row r="76" spans="1:18" ht="16.2">
      <c r="A76" s="189"/>
      <c r="B76" s="193"/>
      <c r="C76" s="194"/>
      <c r="D76" s="194"/>
      <c r="E76" s="507"/>
      <c r="F76" s="194"/>
      <c r="G76" s="194"/>
      <c r="H76" s="195"/>
      <c r="I76" s="195"/>
      <c r="J76" s="508"/>
      <c r="K76" s="163"/>
      <c r="L76" s="501"/>
      <c r="M76" s="163"/>
      <c r="N76" s="163"/>
      <c r="O76" s="501"/>
      <c r="P76" s="345"/>
      <c r="Q76" s="502"/>
      <c r="R76" s="503"/>
    </row>
    <row r="77" spans="1:18" ht="40.5" customHeight="1">
      <c r="A77" s="526" t="s">
        <v>302</v>
      </c>
      <c r="B77" s="527" t="s">
        <v>95</v>
      </c>
      <c r="C77" s="542" t="s">
        <v>371</v>
      </c>
      <c r="D77" s="735"/>
      <c r="E77" s="735"/>
      <c r="F77" s="735"/>
      <c r="G77" s="735"/>
      <c r="H77" s="735"/>
      <c r="I77" s="735"/>
      <c r="J77" s="192">
        <f>SUM(J78:J79)</f>
        <v>0</v>
      </c>
      <c r="K77" s="163"/>
      <c r="L77" s="501"/>
      <c r="M77" s="163"/>
      <c r="N77" s="163"/>
      <c r="O77" s="501"/>
      <c r="P77" s="345"/>
      <c r="Q77" s="502"/>
      <c r="R77" s="503"/>
    </row>
    <row r="78" spans="1:18">
      <c r="A78" s="526" t="s">
        <v>303</v>
      </c>
      <c r="B78" s="527" t="s">
        <v>306</v>
      </c>
      <c r="C78" s="542" t="s">
        <v>372</v>
      </c>
      <c r="D78" s="190">
        <v>0</v>
      </c>
      <c r="E78" s="180"/>
      <c r="F78" s="180"/>
      <c r="G78" s="180"/>
      <c r="H78" s="180"/>
      <c r="I78" s="180"/>
      <c r="J78" s="192">
        <f>I78+D78</f>
        <v>0</v>
      </c>
      <c r="K78" s="163"/>
      <c r="L78" s="501"/>
      <c r="M78" s="163"/>
      <c r="N78" s="163"/>
      <c r="O78" s="501"/>
      <c r="P78" s="345"/>
      <c r="Q78" s="502"/>
      <c r="R78" s="503"/>
    </row>
    <row r="79" spans="1:18">
      <c r="A79" s="526" t="s">
        <v>304</v>
      </c>
      <c r="B79" s="527" t="s">
        <v>307</v>
      </c>
      <c r="C79" s="542" t="s">
        <v>373</v>
      </c>
      <c r="D79" s="190">
        <v>0</v>
      </c>
      <c r="E79" s="180"/>
      <c r="F79" s="180"/>
      <c r="G79" s="180"/>
      <c r="H79" s="180"/>
      <c r="I79" s="180"/>
      <c r="J79" s="192">
        <f>I79+D79</f>
        <v>0</v>
      </c>
      <c r="K79" s="163"/>
      <c r="L79" s="501"/>
      <c r="M79" s="163"/>
      <c r="N79" s="163"/>
      <c r="O79" s="501"/>
      <c r="P79" s="345"/>
      <c r="Q79" s="502"/>
      <c r="R79" s="503"/>
    </row>
    <row r="80" spans="1:18" ht="16.5" customHeight="1">
      <c r="A80" s="196"/>
      <c r="B80" s="351"/>
      <c r="C80" s="510"/>
      <c r="D80" s="352"/>
      <c r="E80" s="352"/>
      <c r="F80" s="352"/>
      <c r="G80" s="352"/>
      <c r="H80" s="352"/>
      <c r="I80" s="352"/>
      <c r="J80" s="508"/>
      <c r="K80" s="163"/>
      <c r="L80" s="501"/>
      <c r="M80" s="163"/>
      <c r="N80" s="163"/>
      <c r="O80" s="501"/>
      <c r="P80" s="345"/>
      <c r="Q80" s="502"/>
      <c r="R80" s="503"/>
    </row>
    <row r="81" spans="1:18" ht="83.25" customHeight="1">
      <c r="A81" s="447" t="s">
        <v>96</v>
      </c>
      <c r="B81" s="527" t="s">
        <v>310</v>
      </c>
      <c r="C81" s="512" t="s">
        <v>343</v>
      </c>
      <c r="D81" s="298">
        <v>10950005</v>
      </c>
      <c r="E81" s="197">
        <v>0</v>
      </c>
      <c r="F81" s="197">
        <v>0</v>
      </c>
      <c r="G81" s="197">
        <v>0</v>
      </c>
      <c r="H81" s="197">
        <v>0</v>
      </c>
      <c r="I81" s="191">
        <f>SUM(E81:G81)</f>
        <v>0</v>
      </c>
      <c r="J81" s="192">
        <f>I81+D81</f>
        <v>10950005</v>
      </c>
      <c r="K81" s="163"/>
      <c r="L81" s="501"/>
      <c r="M81" s="163"/>
      <c r="N81" s="163"/>
      <c r="O81" s="501"/>
      <c r="P81" s="345"/>
      <c r="Q81" s="502"/>
      <c r="R81" s="503"/>
    </row>
    <row r="82" spans="1:18">
      <c r="A82" s="198"/>
      <c r="B82" s="357"/>
      <c r="C82" s="194"/>
      <c r="D82" s="511"/>
      <c r="E82" s="507"/>
      <c r="F82" s="194"/>
      <c r="G82" s="194"/>
      <c r="H82" s="195"/>
      <c r="I82" s="195"/>
      <c r="J82" s="508"/>
      <c r="K82" s="163"/>
      <c r="L82" s="501"/>
      <c r="M82" s="163"/>
      <c r="N82" s="163"/>
      <c r="O82" s="501"/>
      <c r="P82" s="345"/>
      <c r="Q82" s="502"/>
      <c r="R82" s="503"/>
    </row>
    <row r="83" spans="1:18" ht="96" customHeight="1">
      <c r="A83" s="736" t="s">
        <v>5</v>
      </c>
      <c r="B83" s="354" t="s">
        <v>159</v>
      </c>
      <c r="C83" s="512" t="s">
        <v>344</v>
      </c>
      <c r="D83" s="298">
        <v>372710</v>
      </c>
      <c r="E83" s="197">
        <v>0</v>
      </c>
      <c r="F83" s="197">
        <v>0</v>
      </c>
      <c r="G83" s="197">
        <v>0</v>
      </c>
      <c r="H83" s="197">
        <v>0</v>
      </c>
      <c r="I83" s="191">
        <f t="shared" ref="I83:I95" si="19">SUM(E83:G83)</f>
        <v>0</v>
      </c>
      <c r="J83" s="192">
        <f>I83+D83</f>
        <v>372710</v>
      </c>
      <c r="K83" s="163"/>
      <c r="L83" s="501"/>
      <c r="M83" s="163"/>
      <c r="N83" s="163"/>
      <c r="O83" s="501"/>
      <c r="P83" s="345"/>
      <c r="Q83" s="502"/>
      <c r="R83" s="503"/>
    </row>
    <row r="84" spans="1:18" ht="90" customHeight="1">
      <c r="A84" s="736"/>
      <c r="B84" s="355" t="s">
        <v>271</v>
      </c>
      <c r="C84" s="512" t="s">
        <v>345</v>
      </c>
      <c r="D84" s="298">
        <v>43193</v>
      </c>
      <c r="E84" s="197">
        <v>0</v>
      </c>
      <c r="F84" s="197">
        <v>0</v>
      </c>
      <c r="G84" s="197">
        <v>0</v>
      </c>
      <c r="H84" s="197">
        <v>0</v>
      </c>
      <c r="I84" s="191">
        <f t="shared" si="19"/>
        <v>0</v>
      </c>
      <c r="J84" s="192">
        <f>I84+D84</f>
        <v>43193</v>
      </c>
      <c r="K84" s="163"/>
      <c r="L84" s="501"/>
      <c r="M84" s="163"/>
      <c r="N84" s="163"/>
      <c r="O84" s="501"/>
      <c r="P84" s="345"/>
      <c r="Q84" s="502"/>
      <c r="R84" s="503"/>
    </row>
    <row r="85" spans="1:18" ht="109.2">
      <c r="A85" s="736"/>
      <c r="B85" s="355" t="s">
        <v>347</v>
      </c>
      <c r="C85" s="512" t="s">
        <v>346</v>
      </c>
      <c r="D85" s="703">
        <v>329517</v>
      </c>
      <c r="E85" s="197">
        <v>0</v>
      </c>
      <c r="F85" s="197">
        <v>0</v>
      </c>
      <c r="G85" s="197">
        <v>0</v>
      </c>
      <c r="H85" s="197">
        <v>0</v>
      </c>
      <c r="I85" s="191">
        <f t="shared" si="19"/>
        <v>0</v>
      </c>
      <c r="J85" s="192">
        <f>I85+D85</f>
        <v>329517</v>
      </c>
      <c r="K85" s="163"/>
      <c r="L85" s="501"/>
      <c r="M85" s="163"/>
      <c r="N85" s="163"/>
      <c r="O85" s="501"/>
      <c r="P85" s="345"/>
      <c r="Q85" s="502"/>
      <c r="R85" s="503"/>
    </row>
    <row r="86" spans="1:18" ht="20.25" customHeight="1">
      <c r="A86" s="736"/>
      <c r="B86" s="355" t="s">
        <v>147</v>
      </c>
      <c r="C86" s="512" t="s">
        <v>314</v>
      </c>
      <c r="D86" s="298"/>
      <c r="E86" s="197">
        <v>0</v>
      </c>
      <c r="F86" s="298">
        <v>0</v>
      </c>
      <c r="G86" s="298">
        <v>0</v>
      </c>
      <c r="H86" s="298">
        <v>0</v>
      </c>
      <c r="I86" s="191">
        <f t="shared" si="19"/>
        <v>0</v>
      </c>
      <c r="J86" s="192">
        <f>I86+D86</f>
        <v>0</v>
      </c>
      <c r="K86" s="163"/>
      <c r="L86" s="501"/>
      <c r="M86" s="163"/>
      <c r="N86" s="163"/>
      <c r="O86" s="501"/>
      <c r="P86" s="345"/>
      <c r="Q86" s="502"/>
      <c r="R86" s="503"/>
    </row>
    <row r="87" spans="1:18">
      <c r="A87" s="198"/>
      <c r="B87" s="357"/>
      <c r="C87" s="194"/>
      <c r="D87" s="194"/>
      <c r="E87" s="507"/>
      <c r="F87" s="194"/>
      <c r="G87" s="194"/>
      <c r="H87" s="507"/>
      <c r="I87" s="507"/>
      <c r="J87" s="508"/>
      <c r="K87" s="163"/>
      <c r="L87" s="501"/>
      <c r="M87" s="163"/>
      <c r="N87" s="163"/>
      <c r="O87" s="501"/>
      <c r="P87" s="345"/>
      <c r="Q87" s="502"/>
      <c r="R87" s="503"/>
    </row>
    <row r="88" spans="1:18" ht="62.4">
      <c r="A88" s="447" t="s">
        <v>97</v>
      </c>
      <c r="B88" s="350" t="s">
        <v>316</v>
      </c>
      <c r="C88" s="512" t="s">
        <v>348</v>
      </c>
      <c r="D88" s="298">
        <v>67929</v>
      </c>
      <c r="E88" s="197">
        <v>0</v>
      </c>
      <c r="F88" s="197">
        <v>0</v>
      </c>
      <c r="G88" s="197">
        <v>0</v>
      </c>
      <c r="H88" s="197">
        <v>0</v>
      </c>
      <c r="I88" s="191">
        <f t="shared" si="19"/>
        <v>0</v>
      </c>
      <c r="J88" s="192">
        <f>I88+D88</f>
        <v>67929</v>
      </c>
      <c r="K88" s="163"/>
      <c r="L88" s="501"/>
      <c r="M88" s="163"/>
      <c r="N88" s="163"/>
      <c r="O88" s="501"/>
      <c r="P88" s="345"/>
      <c r="Q88" s="502"/>
      <c r="R88" s="503"/>
    </row>
    <row r="89" spans="1:18">
      <c r="A89" s="198"/>
      <c r="B89" s="357"/>
      <c r="C89" s="194"/>
      <c r="D89" s="194"/>
      <c r="E89" s="194"/>
      <c r="F89" s="194"/>
      <c r="G89" s="194"/>
      <c r="H89" s="507"/>
      <c r="I89" s="507"/>
      <c r="J89" s="508"/>
      <c r="K89" s="163"/>
      <c r="L89" s="501"/>
      <c r="M89" s="163"/>
      <c r="N89" s="163"/>
      <c r="O89" s="501"/>
      <c r="P89" s="345"/>
      <c r="Q89" s="502"/>
      <c r="R89" s="503"/>
    </row>
    <row r="90" spans="1:18" ht="81" customHeight="1">
      <c r="A90" s="731" t="s">
        <v>119</v>
      </c>
      <c r="B90" s="350" t="s">
        <v>469</v>
      </c>
      <c r="C90" s="512" t="s">
        <v>349</v>
      </c>
      <c r="D90" s="587">
        <f t="shared" ref="D90:H90" si="20">SUM(D91:D92)</f>
        <v>974723</v>
      </c>
      <c r="E90" s="588">
        <f t="shared" si="20"/>
        <v>0</v>
      </c>
      <c r="F90" s="588">
        <f t="shared" si="20"/>
        <v>0</v>
      </c>
      <c r="G90" s="588">
        <f t="shared" si="20"/>
        <v>0</v>
      </c>
      <c r="H90" s="588">
        <f t="shared" si="20"/>
        <v>0</v>
      </c>
      <c r="I90" s="191">
        <f t="shared" si="19"/>
        <v>0</v>
      </c>
      <c r="J90" s="192">
        <f>I90+D90</f>
        <v>974723</v>
      </c>
      <c r="K90" s="163"/>
      <c r="L90" s="501"/>
      <c r="M90" s="163"/>
      <c r="N90" s="163"/>
      <c r="O90" s="501"/>
      <c r="P90" s="345"/>
      <c r="Q90" s="502"/>
      <c r="R90" s="503"/>
    </row>
    <row r="91" spans="1:18" ht="81" customHeight="1">
      <c r="A91" s="732"/>
      <c r="B91" s="350" t="s">
        <v>319</v>
      </c>
      <c r="C91" s="512" t="s">
        <v>350</v>
      </c>
      <c r="D91" s="298"/>
      <c r="E91" s="197">
        <v>0</v>
      </c>
      <c r="F91" s="197">
        <v>0</v>
      </c>
      <c r="G91" s="197">
        <v>0</v>
      </c>
      <c r="H91" s="197">
        <v>0</v>
      </c>
      <c r="I91" s="191">
        <f t="shared" si="19"/>
        <v>0</v>
      </c>
      <c r="J91" s="192">
        <f t="shared" ref="J91:J92" si="21">I91+D91</f>
        <v>0</v>
      </c>
      <c r="K91" s="163"/>
      <c r="L91" s="501"/>
      <c r="M91" s="163"/>
      <c r="N91" s="163"/>
      <c r="O91" s="501"/>
      <c r="P91" s="345"/>
      <c r="Q91" s="502"/>
      <c r="R91" s="503"/>
    </row>
    <row r="92" spans="1:18" ht="81" customHeight="1">
      <c r="A92" s="733"/>
      <c r="B92" s="350" t="s">
        <v>492</v>
      </c>
      <c r="C92" s="512" t="s">
        <v>350</v>
      </c>
      <c r="D92" s="704">
        <v>974723</v>
      </c>
      <c r="E92" s="197">
        <v>0</v>
      </c>
      <c r="F92" s="197">
        <v>0</v>
      </c>
      <c r="G92" s="197">
        <v>0</v>
      </c>
      <c r="H92" s="197">
        <v>0</v>
      </c>
      <c r="I92" s="191">
        <f t="shared" si="19"/>
        <v>0</v>
      </c>
      <c r="J92" s="192">
        <f t="shared" si="21"/>
        <v>974723</v>
      </c>
      <c r="K92" s="163"/>
      <c r="L92" s="501"/>
      <c r="M92" s="163"/>
      <c r="N92" s="163"/>
      <c r="O92" s="501"/>
      <c r="P92" s="345"/>
      <c r="Q92" s="502"/>
      <c r="R92" s="503"/>
    </row>
    <row r="93" spans="1:18">
      <c r="A93" s="198"/>
      <c r="B93" s="356"/>
      <c r="C93" s="194"/>
      <c r="D93" s="194"/>
      <c r="E93" s="507"/>
      <c r="F93" s="194"/>
      <c r="G93" s="194"/>
      <c r="H93" s="507"/>
      <c r="I93" s="507"/>
      <c r="J93" s="508"/>
      <c r="K93" s="163"/>
      <c r="L93" s="501"/>
      <c r="M93" s="163"/>
      <c r="N93" s="163"/>
      <c r="O93" s="501"/>
      <c r="P93" s="345"/>
      <c r="Q93" s="502"/>
      <c r="R93" s="503"/>
    </row>
    <row r="94" spans="1:18" ht="70.5" customHeight="1">
      <c r="A94" s="731" t="s">
        <v>98</v>
      </c>
      <c r="B94" s="353" t="s">
        <v>164</v>
      </c>
      <c r="C94" s="512" t="s">
        <v>351</v>
      </c>
      <c r="D94" s="298">
        <v>302929</v>
      </c>
      <c r="E94" s="197">
        <v>0</v>
      </c>
      <c r="F94" s="197">
        <v>0</v>
      </c>
      <c r="G94" s="197">
        <v>0</v>
      </c>
      <c r="H94" s="197">
        <v>0</v>
      </c>
      <c r="I94" s="191">
        <f t="shared" si="19"/>
        <v>0</v>
      </c>
      <c r="J94" s="192">
        <f>I94+D94</f>
        <v>302929</v>
      </c>
      <c r="K94" s="163"/>
      <c r="L94" s="501"/>
      <c r="M94" s="163"/>
      <c r="N94" s="163"/>
      <c r="O94" s="501"/>
      <c r="P94" s="345"/>
      <c r="Q94" s="502"/>
      <c r="R94" s="503"/>
    </row>
    <row r="95" spans="1:18" ht="62.4">
      <c r="A95" s="733"/>
      <c r="B95" s="353" t="s">
        <v>454</v>
      </c>
      <c r="C95" s="512" t="s">
        <v>352</v>
      </c>
      <c r="D95" s="298"/>
      <c r="E95" s="197">
        <v>0</v>
      </c>
      <c r="F95" s="197">
        <v>0</v>
      </c>
      <c r="G95" s="197">
        <v>0</v>
      </c>
      <c r="H95" s="197">
        <v>0</v>
      </c>
      <c r="I95" s="191">
        <f t="shared" si="19"/>
        <v>0</v>
      </c>
      <c r="J95" s="192">
        <f>I95+D95</f>
        <v>0</v>
      </c>
      <c r="K95" s="163"/>
      <c r="L95" s="501"/>
      <c r="M95" s="163"/>
      <c r="N95" s="163"/>
      <c r="O95" s="501"/>
      <c r="P95" s="345"/>
      <c r="Q95" s="502"/>
      <c r="R95" s="503"/>
    </row>
    <row r="96" spans="1:18">
      <c r="A96" s="198"/>
      <c r="B96" s="357"/>
      <c r="C96" s="194"/>
      <c r="D96" s="194"/>
      <c r="E96" s="507"/>
      <c r="F96" s="194"/>
      <c r="G96" s="194"/>
      <c r="H96" s="507"/>
      <c r="I96" s="507"/>
      <c r="J96" s="508"/>
      <c r="K96" s="163"/>
      <c r="L96" s="501"/>
      <c r="M96" s="163"/>
      <c r="N96" s="163"/>
      <c r="O96" s="501"/>
      <c r="P96" s="345"/>
      <c r="Q96" s="502"/>
      <c r="R96" s="503"/>
    </row>
    <row r="97" spans="1:18" ht="62.4">
      <c r="A97" s="708" t="s">
        <v>99</v>
      </c>
      <c r="B97" s="353" t="s">
        <v>161</v>
      </c>
      <c r="C97" s="512" t="s">
        <v>353</v>
      </c>
      <c r="D97" s="298">
        <v>3589064</v>
      </c>
      <c r="E97" s="197">
        <v>0</v>
      </c>
      <c r="F97" s="197">
        <v>0</v>
      </c>
      <c r="G97" s="197">
        <v>0</v>
      </c>
      <c r="H97" s="197">
        <v>0</v>
      </c>
      <c r="I97" s="191">
        <f t="shared" ref="I97:I99" si="22">SUM(E97:G97)</f>
        <v>0</v>
      </c>
      <c r="J97" s="192">
        <f>I97+D97</f>
        <v>3589064</v>
      </c>
      <c r="K97" s="163"/>
      <c r="L97" s="501"/>
      <c r="M97" s="163"/>
      <c r="N97" s="163"/>
      <c r="O97" s="501"/>
      <c r="P97" s="345"/>
      <c r="Q97" s="502"/>
      <c r="R97" s="503"/>
    </row>
    <row r="98" spans="1:18" ht="78">
      <c r="A98" s="708"/>
      <c r="B98" s="353" t="s">
        <v>330</v>
      </c>
      <c r="C98" s="512" t="s">
        <v>354</v>
      </c>
      <c r="D98" s="298">
        <v>1165759</v>
      </c>
      <c r="E98" s="197">
        <v>0</v>
      </c>
      <c r="F98" s="197">
        <v>0</v>
      </c>
      <c r="G98" s="197">
        <v>0</v>
      </c>
      <c r="H98" s="197">
        <v>0</v>
      </c>
      <c r="I98" s="191">
        <f t="shared" si="22"/>
        <v>0</v>
      </c>
      <c r="J98" s="192">
        <f>I98+D98</f>
        <v>1165759</v>
      </c>
      <c r="K98" s="163"/>
      <c r="L98" s="501"/>
      <c r="M98" s="163"/>
      <c r="N98" s="163"/>
      <c r="O98" s="501"/>
      <c r="P98" s="345"/>
      <c r="Q98" s="502"/>
      <c r="R98" s="503"/>
    </row>
    <row r="99" spans="1:18" ht="78">
      <c r="A99" s="708"/>
      <c r="B99" s="353" t="s">
        <v>331</v>
      </c>
      <c r="C99" s="512" t="s">
        <v>415</v>
      </c>
      <c r="D99" s="299">
        <f>D97-D98</f>
        <v>2423305</v>
      </c>
      <c r="E99" s="300">
        <f>E97-E98</f>
        <v>0</v>
      </c>
      <c r="F99" s="300">
        <f t="shared" ref="F99:H99" si="23">F97-F98</f>
        <v>0</v>
      </c>
      <c r="G99" s="300">
        <f t="shared" si="23"/>
        <v>0</v>
      </c>
      <c r="H99" s="300">
        <f t="shared" si="23"/>
        <v>0</v>
      </c>
      <c r="I99" s="191">
        <f t="shared" si="22"/>
        <v>0</v>
      </c>
      <c r="J99" s="192">
        <f>I99+D99</f>
        <v>2423305</v>
      </c>
      <c r="K99" s="163"/>
      <c r="L99" s="501"/>
      <c r="M99" s="163"/>
      <c r="N99" s="163"/>
      <c r="O99" s="501"/>
      <c r="P99" s="345"/>
      <c r="Q99" s="502"/>
      <c r="R99" s="503"/>
    </row>
    <row r="100" spans="1:18">
      <c r="A100" s="198"/>
      <c r="B100" s="357"/>
      <c r="C100" s="194"/>
      <c r="D100" s="194"/>
      <c r="E100" s="507"/>
      <c r="F100" s="194"/>
      <c r="G100" s="194"/>
      <c r="H100" s="507"/>
      <c r="I100" s="507"/>
      <c r="J100" s="508"/>
      <c r="K100" s="163"/>
      <c r="L100" s="501"/>
      <c r="M100" s="163"/>
      <c r="N100" s="163"/>
      <c r="O100" s="501"/>
      <c r="P100" s="345"/>
      <c r="Q100" s="502"/>
      <c r="R100" s="503"/>
    </row>
    <row r="101" spans="1:18" ht="62.4">
      <c r="A101" s="198" t="s">
        <v>100</v>
      </c>
      <c r="B101" s="353" t="s">
        <v>162</v>
      </c>
      <c r="C101" s="512" t="s">
        <v>355</v>
      </c>
      <c r="D101" s="298">
        <v>3891993</v>
      </c>
      <c r="E101" s="197">
        <v>0</v>
      </c>
      <c r="F101" s="197">
        <v>0</v>
      </c>
      <c r="G101" s="197">
        <v>0</v>
      </c>
      <c r="H101" s="197">
        <v>0</v>
      </c>
      <c r="I101" s="191">
        <f>SUM(E101:G101)</f>
        <v>0</v>
      </c>
      <c r="J101" s="192">
        <f>I101+D101</f>
        <v>3891993</v>
      </c>
      <c r="K101" s="163"/>
      <c r="L101" s="501"/>
      <c r="M101" s="163"/>
      <c r="N101" s="163"/>
      <c r="O101" s="501"/>
      <c r="P101" s="345"/>
      <c r="Q101" s="502"/>
      <c r="R101" s="503"/>
    </row>
    <row r="102" spans="1:18">
      <c r="A102" s="198"/>
      <c r="B102" s="357"/>
      <c r="C102" s="194"/>
      <c r="D102" s="511"/>
      <c r="E102" s="507"/>
      <c r="F102" s="194"/>
      <c r="G102" s="194"/>
      <c r="H102" s="507"/>
      <c r="I102" s="507"/>
      <c r="J102" s="508"/>
      <c r="K102" s="163"/>
      <c r="L102" s="501"/>
      <c r="M102" s="163"/>
      <c r="N102" s="163"/>
      <c r="O102" s="501"/>
      <c r="P102" s="345"/>
      <c r="Q102" s="502"/>
      <c r="R102" s="503"/>
    </row>
    <row r="103" spans="1:18" ht="78">
      <c r="A103" s="447" t="s">
        <v>141</v>
      </c>
      <c r="B103" s="353" t="s">
        <v>334</v>
      </c>
      <c r="C103" s="512" t="s">
        <v>356</v>
      </c>
      <c r="D103" s="298">
        <v>14607769</v>
      </c>
      <c r="E103" s="197">
        <v>0</v>
      </c>
      <c r="F103" s="197">
        <v>0</v>
      </c>
      <c r="G103" s="197">
        <v>0</v>
      </c>
      <c r="H103" s="197">
        <v>0</v>
      </c>
      <c r="I103" s="191">
        <f>SUM(E103:G103)</f>
        <v>0</v>
      </c>
      <c r="J103" s="192">
        <f>I103+D103</f>
        <v>14607769</v>
      </c>
      <c r="K103" s="163"/>
      <c r="L103" s="501"/>
      <c r="M103" s="163"/>
      <c r="N103" s="163"/>
      <c r="O103" s="501"/>
      <c r="P103" s="345"/>
      <c r="Q103" s="502"/>
      <c r="R103" s="503"/>
    </row>
    <row r="104" spans="1:18" ht="16.5" customHeight="1">
      <c r="A104" s="513"/>
      <c r="B104" s="514"/>
      <c r="C104" s="515"/>
      <c r="D104" s="515"/>
      <c r="E104" s="516"/>
      <c r="F104" s="515"/>
      <c r="G104" s="515"/>
      <c r="H104" s="516"/>
      <c r="I104" s="516"/>
      <c r="J104" s="517"/>
      <c r="K104" s="163"/>
      <c r="L104" s="501"/>
      <c r="M104" s="163"/>
      <c r="N104" s="163"/>
      <c r="O104" s="501"/>
      <c r="P104" s="345"/>
      <c r="Q104" s="502"/>
      <c r="R104" s="503"/>
    </row>
    <row r="105" spans="1:18" ht="31.5" customHeight="1">
      <c r="A105" s="708" t="s">
        <v>142</v>
      </c>
      <c r="B105" s="353" t="s">
        <v>163</v>
      </c>
      <c r="C105" s="741" t="s">
        <v>336</v>
      </c>
      <c r="D105" s="191">
        <f t="shared" ref="D105:I105" si="24">D66-D97</f>
        <v>0</v>
      </c>
      <c r="E105" s="191">
        <f t="shared" si="24"/>
        <v>0</v>
      </c>
      <c r="F105" s="191">
        <f t="shared" si="24"/>
        <v>0</v>
      </c>
      <c r="G105" s="191">
        <f t="shared" si="24"/>
        <v>0</v>
      </c>
      <c r="H105" s="191">
        <f t="shared" si="24"/>
        <v>0</v>
      </c>
      <c r="I105" s="191">
        <f t="shared" si="24"/>
        <v>0</v>
      </c>
      <c r="J105" s="192">
        <f>I105+D105</f>
        <v>0</v>
      </c>
      <c r="K105" s="163"/>
      <c r="L105" s="501"/>
      <c r="M105" s="163"/>
      <c r="N105" s="163"/>
      <c r="O105" s="501"/>
      <c r="P105" s="345"/>
      <c r="Q105" s="502"/>
      <c r="R105" s="503"/>
    </row>
    <row r="106" spans="1:18" ht="25.5" customHeight="1">
      <c r="A106" s="708"/>
      <c r="B106" s="353" t="s">
        <v>330</v>
      </c>
      <c r="C106" s="742"/>
      <c r="D106" s="191">
        <f t="shared" ref="D106:H107" si="25">D67-D98</f>
        <v>0</v>
      </c>
      <c r="E106" s="191">
        <f t="shared" si="25"/>
        <v>0</v>
      </c>
      <c r="F106" s="191">
        <f t="shared" si="25"/>
        <v>0</v>
      </c>
      <c r="G106" s="191">
        <f t="shared" si="25"/>
        <v>0</v>
      </c>
      <c r="H106" s="191">
        <f t="shared" si="25"/>
        <v>0</v>
      </c>
      <c r="I106" s="191">
        <f t="shared" ref="I106:I107" si="26">SUM(E106:H106)</f>
        <v>0</v>
      </c>
      <c r="J106" s="192">
        <f t="shared" ref="J106:J107" si="27">I106+D106</f>
        <v>0</v>
      </c>
      <c r="K106" s="163"/>
      <c r="L106" s="501"/>
      <c r="M106" s="163"/>
      <c r="N106" s="163"/>
      <c r="O106" s="501"/>
      <c r="P106" s="345"/>
      <c r="Q106" s="502"/>
      <c r="R106" s="503"/>
    </row>
    <row r="107" spans="1:18" ht="25.5" customHeight="1" thickBot="1">
      <c r="A107" s="730"/>
      <c r="B107" s="353" t="s">
        <v>335</v>
      </c>
      <c r="C107" s="743"/>
      <c r="D107" s="199">
        <f t="shared" si="25"/>
        <v>0</v>
      </c>
      <c r="E107" s="199">
        <f t="shared" si="25"/>
        <v>0</v>
      </c>
      <c r="F107" s="199">
        <f t="shared" si="25"/>
        <v>0</v>
      </c>
      <c r="G107" s="199">
        <f t="shared" si="25"/>
        <v>0</v>
      </c>
      <c r="H107" s="199">
        <f t="shared" si="25"/>
        <v>0</v>
      </c>
      <c r="I107" s="199">
        <f t="shared" si="26"/>
        <v>0</v>
      </c>
      <c r="J107" s="200">
        <f t="shared" si="27"/>
        <v>0</v>
      </c>
      <c r="K107" s="163"/>
      <c r="L107" s="501"/>
      <c r="M107" s="163"/>
      <c r="N107" s="163"/>
      <c r="O107" s="501"/>
      <c r="P107" s="345"/>
      <c r="Q107" s="502"/>
      <c r="R107" s="503"/>
    </row>
    <row r="108" spans="1:18" ht="16.8" thickTop="1">
      <c r="A108" s="358"/>
      <c r="B108" s="164"/>
      <c r="C108" s="163"/>
      <c r="D108" s="163"/>
      <c r="E108" s="501"/>
      <c r="F108" s="163"/>
      <c r="G108" s="163"/>
      <c r="H108" s="501"/>
      <c r="I108" s="501"/>
      <c r="J108" s="163"/>
      <c r="K108" s="163"/>
      <c r="L108" s="501"/>
      <c r="M108" s="163"/>
      <c r="N108" s="163"/>
      <c r="O108" s="501"/>
      <c r="P108" s="345"/>
      <c r="Q108" s="502"/>
      <c r="R108" s="503"/>
    </row>
    <row r="109" spans="1:18" ht="25.2" thickBot="1">
      <c r="A109" s="611" t="s">
        <v>497</v>
      </c>
      <c r="B109" s="518"/>
      <c r="C109" s="519"/>
      <c r="D109" s="519"/>
      <c r="E109" s="520"/>
      <c r="F109" s="519"/>
      <c r="G109" s="519"/>
      <c r="H109" s="521"/>
      <c r="I109" s="521"/>
      <c r="J109" s="522"/>
      <c r="K109" s="163"/>
      <c r="L109" s="501"/>
      <c r="M109" s="163"/>
      <c r="N109" s="163"/>
      <c r="O109" s="501"/>
      <c r="P109" s="345"/>
      <c r="Q109" s="502"/>
      <c r="R109" s="503"/>
    </row>
    <row r="110" spans="1:18" s="620" customFormat="1" ht="31.8" thickTop="1">
      <c r="A110" s="612" t="s">
        <v>0</v>
      </c>
      <c r="B110" s="613" t="s">
        <v>195</v>
      </c>
      <c r="C110" s="715" t="s">
        <v>259</v>
      </c>
      <c r="D110" s="716"/>
      <c r="E110" s="717" t="s">
        <v>258</v>
      </c>
      <c r="F110" s="717"/>
      <c r="G110" s="717"/>
      <c r="H110" s="717"/>
      <c r="I110" s="717"/>
      <c r="J110" s="614" t="s">
        <v>140</v>
      </c>
      <c r="K110" s="615"/>
      <c r="L110" s="616"/>
      <c r="M110" s="615"/>
      <c r="N110" s="615"/>
      <c r="O110" s="616"/>
      <c r="P110" s="617"/>
      <c r="Q110" s="618"/>
      <c r="R110" s="619"/>
    </row>
    <row r="111" spans="1:18" s="620" customFormat="1" ht="61.5" hidden="1" customHeight="1">
      <c r="A111" s="706" t="s">
        <v>3</v>
      </c>
      <c r="B111" s="621" t="s">
        <v>207</v>
      </c>
      <c r="C111" s="622"/>
      <c r="D111" s="623">
        <f>SUM(C112:C117)</f>
        <v>0</v>
      </c>
      <c r="E111" s="624"/>
      <c r="F111" s="625"/>
      <c r="G111" s="625"/>
      <c r="H111" s="626"/>
      <c r="I111" s="627"/>
      <c r="J111" s="628">
        <v>0</v>
      </c>
      <c r="K111" s="615"/>
      <c r="L111" s="616"/>
      <c r="M111" s="615"/>
      <c r="N111" s="615"/>
      <c r="O111" s="616"/>
      <c r="P111" s="617"/>
      <c r="Q111" s="618"/>
      <c r="R111" s="619"/>
    </row>
    <row r="112" spans="1:18" s="620" customFormat="1" ht="45.75" hidden="1" customHeight="1">
      <c r="A112" s="706"/>
      <c r="B112" s="629" t="s">
        <v>201</v>
      </c>
      <c r="C112" s="630"/>
      <c r="D112" s="622"/>
      <c r="E112" s="631"/>
      <c r="F112" s="632"/>
      <c r="G112" s="633"/>
      <c r="H112" s="634"/>
      <c r="I112" s="634"/>
      <c r="J112" s="635"/>
      <c r="K112" s="615"/>
      <c r="L112" s="616"/>
      <c r="M112" s="615"/>
      <c r="N112" s="615"/>
      <c r="O112" s="616"/>
      <c r="P112" s="617"/>
      <c r="Q112" s="618"/>
      <c r="R112" s="619"/>
    </row>
    <row r="113" spans="1:18" s="620" customFormat="1" ht="49.5" hidden="1" customHeight="1">
      <c r="A113" s="706"/>
      <c r="B113" s="629" t="s">
        <v>202</v>
      </c>
      <c r="C113" s="630"/>
      <c r="D113" s="622"/>
      <c r="E113" s="631"/>
      <c r="F113" s="632"/>
      <c r="G113" s="633"/>
      <c r="H113" s="634"/>
      <c r="I113" s="634"/>
      <c r="J113" s="635"/>
      <c r="K113" s="615"/>
      <c r="L113" s="616"/>
      <c r="M113" s="615"/>
      <c r="N113" s="615"/>
      <c r="O113" s="616"/>
      <c r="P113" s="617"/>
      <c r="Q113" s="618"/>
      <c r="R113" s="619"/>
    </row>
    <row r="114" spans="1:18" s="620" customFormat="1" ht="46.8" hidden="1">
      <c r="A114" s="706"/>
      <c r="B114" s="629" t="s">
        <v>203</v>
      </c>
      <c r="C114" s="630"/>
      <c r="D114" s="622"/>
      <c r="E114" s="631"/>
      <c r="F114" s="632"/>
      <c r="G114" s="633"/>
      <c r="H114" s="634"/>
      <c r="I114" s="634"/>
      <c r="J114" s="635"/>
      <c r="K114" s="615"/>
      <c r="L114" s="616"/>
      <c r="M114" s="615"/>
      <c r="N114" s="615"/>
      <c r="O114" s="616"/>
      <c r="P114" s="617"/>
      <c r="Q114" s="618"/>
      <c r="R114" s="619"/>
    </row>
    <row r="115" spans="1:18" s="620" customFormat="1" ht="46.8" hidden="1">
      <c r="A115" s="706"/>
      <c r="B115" s="629" t="s">
        <v>204</v>
      </c>
      <c r="C115" s="630"/>
      <c r="D115" s="622"/>
      <c r="E115" s="631"/>
      <c r="F115" s="632"/>
      <c r="G115" s="633"/>
      <c r="H115" s="634"/>
      <c r="I115" s="634"/>
      <c r="J115" s="635"/>
      <c r="K115" s="615"/>
      <c r="L115" s="616"/>
      <c r="M115" s="615"/>
      <c r="N115" s="615"/>
      <c r="O115" s="616"/>
      <c r="P115" s="617"/>
      <c r="Q115" s="618"/>
      <c r="R115" s="619"/>
    </row>
    <row r="116" spans="1:18" s="620" customFormat="1" ht="31.2" hidden="1">
      <c r="A116" s="706"/>
      <c r="B116" s="629" t="s">
        <v>205</v>
      </c>
      <c r="C116" s="630"/>
      <c r="D116" s="622"/>
      <c r="E116" s="631"/>
      <c r="F116" s="632"/>
      <c r="G116" s="633"/>
      <c r="H116" s="634"/>
      <c r="I116" s="634"/>
      <c r="J116" s="635"/>
      <c r="K116" s="615"/>
      <c r="L116" s="616"/>
      <c r="M116" s="615"/>
      <c r="N116" s="615"/>
      <c r="O116" s="616"/>
      <c r="P116" s="617"/>
      <c r="Q116" s="618"/>
      <c r="R116" s="619"/>
    </row>
    <row r="117" spans="1:18" s="620" customFormat="1" ht="46.8" hidden="1">
      <c r="A117" s="706"/>
      <c r="B117" s="629" t="s">
        <v>206</v>
      </c>
      <c r="C117" s="630"/>
      <c r="D117" s="622"/>
      <c r="E117" s="636"/>
      <c r="F117" s="637"/>
      <c r="G117" s="638"/>
      <c r="H117" s="639"/>
      <c r="I117" s="639"/>
      <c r="J117" s="640"/>
      <c r="K117" s="615"/>
      <c r="L117" s="616"/>
      <c r="M117" s="615"/>
      <c r="N117" s="615"/>
      <c r="O117" s="616"/>
      <c r="P117" s="617"/>
      <c r="Q117" s="618"/>
      <c r="R117" s="619"/>
    </row>
    <row r="118" spans="1:18" s="620" customFormat="1">
      <c r="A118" s="718" t="s">
        <v>260</v>
      </c>
      <c r="B118" s="719"/>
      <c r="C118" s="719"/>
      <c r="D118" s="719"/>
      <c r="E118" s="719"/>
      <c r="F118" s="719"/>
      <c r="G118" s="719"/>
      <c r="H118" s="719"/>
      <c r="I118" s="719"/>
      <c r="J118" s="720"/>
      <c r="K118" s="615"/>
      <c r="L118" s="616"/>
      <c r="M118" s="615"/>
      <c r="N118" s="615"/>
      <c r="O118" s="616"/>
      <c r="P118" s="617"/>
      <c r="Q118" s="618"/>
      <c r="R118" s="619"/>
    </row>
    <row r="119" spans="1:18" s="651" customFormat="1" ht="69.75" customHeight="1">
      <c r="A119" s="641"/>
      <c r="B119" s="642" t="s">
        <v>1</v>
      </c>
      <c r="C119" s="643" t="s">
        <v>158</v>
      </c>
      <c r="D119" s="644" t="s">
        <v>165</v>
      </c>
      <c r="E119" s="645" t="s">
        <v>488</v>
      </c>
      <c r="F119" s="645" t="s">
        <v>261</v>
      </c>
      <c r="G119" s="645" t="s">
        <v>261</v>
      </c>
      <c r="H119" s="645" t="s">
        <v>261</v>
      </c>
      <c r="I119" s="646" t="s">
        <v>262</v>
      </c>
      <c r="J119" s="647" t="s">
        <v>263</v>
      </c>
      <c r="K119" s="615"/>
      <c r="L119" s="616"/>
      <c r="M119" s="615"/>
      <c r="N119" s="615"/>
      <c r="O119" s="616"/>
      <c r="P119" s="648"/>
      <c r="Q119" s="649"/>
      <c r="R119" s="650"/>
    </row>
    <row r="120" spans="1:18" s="651" customFormat="1" ht="25.5" customHeight="1">
      <c r="A120" s="706" t="s">
        <v>200</v>
      </c>
      <c r="B120" s="721" t="s">
        <v>286</v>
      </c>
      <c r="C120" s="722"/>
      <c r="D120" s="652">
        <f>D121+D124</f>
        <v>0</v>
      </c>
      <c r="E120" s="652">
        <f>E121+E124</f>
        <v>0</v>
      </c>
      <c r="F120" s="652">
        <f t="shared" ref="F120:H120" si="28">F121+F124</f>
        <v>0</v>
      </c>
      <c r="G120" s="652">
        <f t="shared" si="28"/>
        <v>0</v>
      </c>
      <c r="H120" s="652">
        <f t="shared" si="28"/>
        <v>0</v>
      </c>
      <c r="I120" s="652">
        <f>SUM(E120:H120)</f>
        <v>0</v>
      </c>
      <c r="J120" s="628">
        <f>I120+D120</f>
        <v>0</v>
      </c>
      <c r="K120" s="615"/>
      <c r="L120" s="616"/>
      <c r="M120" s="615"/>
      <c r="N120" s="615"/>
      <c r="O120" s="616"/>
      <c r="P120" s="648"/>
      <c r="Q120" s="649"/>
      <c r="R120" s="650"/>
    </row>
    <row r="121" spans="1:18" s="651" customFormat="1" ht="31.5" customHeight="1">
      <c r="A121" s="706"/>
      <c r="B121" s="653" t="s">
        <v>396</v>
      </c>
      <c r="C121" s="645" t="s">
        <v>287</v>
      </c>
      <c r="D121" s="654">
        <v>0</v>
      </c>
      <c r="E121" s="655"/>
      <c r="F121" s="655">
        <v>0</v>
      </c>
      <c r="G121" s="655">
        <v>0</v>
      </c>
      <c r="H121" s="655">
        <v>0</v>
      </c>
      <c r="I121" s="652">
        <f t="shared" ref="I121:I123" si="29">SUM(E121:H121)</f>
        <v>0</v>
      </c>
      <c r="J121" s="628">
        <f>I121+D121</f>
        <v>0</v>
      </c>
      <c r="K121" s="615"/>
      <c r="L121" s="616"/>
      <c r="M121" s="615"/>
      <c r="N121" s="615"/>
      <c r="O121" s="616"/>
      <c r="P121" s="648"/>
      <c r="Q121" s="649"/>
      <c r="R121" s="650"/>
    </row>
    <row r="122" spans="1:18" s="651" customFormat="1" ht="67.5" customHeight="1">
      <c r="A122" s="706"/>
      <c r="B122" s="653" t="s">
        <v>289</v>
      </c>
      <c r="C122" s="678" t="s">
        <v>288</v>
      </c>
      <c r="D122" s="654">
        <v>0</v>
      </c>
      <c r="E122" s="655"/>
      <c r="F122" s="655">
        <v>0</v>
      </c>
      <c r="G122" s="655">
        <v>0</v>
      </c>
      <c r="H122" s="655">
        <v>0</v>
      </c>
      <c r="I122" s="652">
        <f t="shared" si="29"/>
        <v>0</v>
      </c>
      <c r="J122" s="628">
        <f>I122+D122</f>
        <v>0</v>
      </c>
      <c r="K122" s="615"/>
      <c r="L122" s="616"/>
      <c r="M122" s="615"/>
      <c r="N122" s="615"/>
      <c r="O122" s="616"/>
      <c r="P122" s="648"/>
      <c r="Q122" s="649"/>
      <c r="R122" s="650"/>
    </row>
    <row r="123" spans="1:18" s="651" customFormat="1" ht="60" customHeight="1">
      <c r="A123" s="706"/>
      <c r="B123" s="653" t="s">
        <v>270</v>
      </c>
      <c r="C123" s="678" t="s">
        <v>290</v>
      </c>
      <c r="D123" s="652">
        <f>D121-D122</f>
        <v>0</v>
      </c>
      <c r="E123" s="656">
        <f t="shared" ref="E123:H123" si="30">E121-E122</f>
        <v>0</v>
      </c>
      <c r="F123" s="656">
        <f t="shared" si="30"/>
        <v>0</v>
      </c>
      <c r="G123" s="656">
        <f t="shared" si="30"/>
        <v>0</v>
      </c>
      <c r="H123" s="656">
        <f t="shared" si="30"/>
        <v>0</v>
      </c>
      <c r="I123" s="652">
        <f t="shared" si="29"/>
        <v>0</v>
      </c>
      <c r="J123" s="628">
        <f>I123+D123</f>
        <v>0</v>
      </c>
      <c r="K123" s="615"/>
      <c r="L123" s="616"/>
      <c r="M123" s="615"/>
      <c r="N123" s="615"/>
      <c r="O123" s="616"/>
      <c r="P123" s="648"/>
      <c r="Q123" s="649"/>
      <c r="R123" s="650"/>
    </row>
    <row r="124" spans="1:18" s="651" customFormat="1" ht="45.75" customHeight="1">
      <c r="A124" s="706"/>
      <c r="B124" s="653" t="s">
        <v>397</v>
      </c>
      <c r="C124" s="645" t="s">
        <v>291</v>
      </c>
      <c r="D124" s="654">
        <v>0</v>
      </c>
      <c r="E124" s="655"/>
      <c r="F124" s="655">
        <v>0</v>
      </c>
      <c r="G124" s="655">
        <v>0</v>
      </c>
      <c r="H124" s="655">
        <v>0</v>
      </c>
      <c r="I124" s="652">
        <f>SUM(E124:H124)</f>
        <v>0</v>
      </c>
      <c r="J124" s="628">
        <f>I124+D124</f>
        <v>0</v>
      </c>
      <c r="K124" s="615"/>
      <c r="L124" s="616"/>
      <c r="M124" s="615"/>
      <c r="N124" s="615"/>
      <c r="O124" s="616"/>
      <c r="P124" s="648"/>
      <c r="Q124" s="649"/>
      <c r="R124" s="650"/>
    </row>
    <row r="125" spans="1:18" s="651" customFormat="1" ht="25.5" hidden="1" customHeight="1">
      <c r="A125" s="657" t="s">
        <v>198</v>
      </c>
      <c r="B125" s="658" t="s">
        <v>293</v>
      </c>
      <c r="C125" s="645" t="s">
        <v>292</v>
      </c>
      <c r="D125" s="652"/>
      <c r="E125" s="656"/>
      <c r="F125" s="656"/>
      <c r="G125" s="656"/>
      <c r="H125" s="656"/>
      <c r="I125" s="652"/>
      <c r="J125" s="659">
        <v>0</v>
      </c>
      <c r="K125" s="615"/>
      <c r="L125" s="616"/>
      <c r="M125" s="615"/>
      <c r="N125" s="615"/>
      <c r="O125" s="616"/>
      <c r="P125" s="648"/>
      <c r="Q125" s="649"/>
      <c r="R125" s="650"/>
    </row>
    <row r="126" spans="1:18" s="620" customFormat="1" ht="43.5" hidden="1" customHeight="1">
      <c r="A126" s="657" t="s">
        <v>197</v>
      </c>
      <c r="B126" s="658" t="s">
        <v>272</v>
      </c>
      <c r="C126" s="645" t="s">
        <v>294</v>
      </c>
      <c r="D126" s="652"/>
      <c r="E126" s="656"/>
      <c r="F126" s="656"/>
      <c r="G126" s="656"/>
      <c r="H126" s="656"/>
      <c r="I126" s="652"/>
      <c r="J126" s="660">
        <v>0</v>
      </c>
      <c r="K126" s="615"/>
      <c r="L126" s="616"/>
      <c r="M126" s="615"/>
      <c r="N126" s="615"/>
      <c r="O126" s="616"/>
      <c r="P126" s="617"/>
      <c r="Q126" s="618"/>
      <c r="R126" s="619"/>
    </row>
    <row r="127" spans="1:18" s="620" customFormat="1">
      <c r="A127" s="661"/>
      <c r="B127" s="662"/>
      <c r="C127" s="663"/>
      <c r="D127" s="663"/>
      <c r="E127" s="664"/>
      <c r="F127" s="663"/>
      <c r="G127" s="663"/>
      <c r="H127" s="664"/>
      <c r="I127" s="664"/>
      <c r="J127" s="665"/>
      <c r="K127" s="615"/>
      <c r="L127" s="616"/>
      <c r="M127" s="615"/>
      <c r="N127" s="615"/>
      <c r="O127" s="616"/>
      <c r="P127" s="617"/>
      <c r="Q127" s="618"/>
      <c r="R127" s="619"/>
    </row>
    <row r="128" spans="1:18" s="620" customFormat="1" ht="25.5" customHeight="1">
      <c r="A128" s="666" t="s">
        <v>297</v>
      </c>
      <c r="B128" s="709" t="s">
        <v>138</v>
      </c>
      <c r="C128" s="709"/>
      <c r="D128" s="709"/>
      <c r="E128" s="709"/>
      <c r="F128" s="709"/>
      <c r="G128" s="709"/>
      <c r="H128" s="709"/>
      <c r="I128" s="709"/>
      <c r="J128" s="667">
        <f>SUM(J129+J130)</f>
        <v>0</v>
      </c>
      <c r="K128" s="615"/>
      <c r="L128" s="616"/>
      <c r="M128" s="615"/>
      <c r="N128" s="615"/>
      <c r="O128" s="616"/>
      <c r="P128" s="617"/>
      <c r="Q128" s="618"/>
      <c r="R128" s="619"/>
    </row>
    <row r="129" spans="1:18" s="620" customFormat="1" ht="36" customHeight="1">
      <c r="A129" s="666" t="s">
        <v>298</v>
      </c>
      <c r="B129" s="658" t="s">
        <v>300</v>
      </c>
      <c r="C129" s="668" t="s">
        <v>374</v>
      </c>
      <c r="D129" s="710"/>
      <c r="E129" s="710"/>
      <c r="F129" s="710"/>
      <c r="G129" s="710"/>
      <c r="H129" s="710"/>
      <c r="I129" s="710"/>
      <c r="J129" s="669"/>
      <c r="K129" s="615"/>
      <c r="L129" s="616"/>
      <c r="M129" s="615"/>
      <c r="N129" s="615"/>
      <c r="O129" s="616"/>
      <c r="P129" s="617"/>
      <c r="Q129" s="618"/>
      <c r="R129" s="619"/>
    </row>
    <row r="130" spans="1:18" s="620" customFormat="1" ht="63" customHeight="1">
      <c r="A130" s="666" t="s">
        <v>299</v>
      </c>
      <c r="B130" s="658" t="s">
        <v>301</v>
      </c>
      <c r="C130" s="645" t="s">
        <v>296</v>
      </c>
      <c r="D130" s="654">
        <v>0</v>
      </c>
      <c r="E130" s="655"/>
      <c r="F130" s="655">
        <v>0</v>
      </c>
      <c r="G130" s="655">
        <v>0</v>
      </c>
      <c r="H130" s="655">
        <v>0</v>
      </c>
      <c r="I130" s="652">
        <f>SUM(E130:H130)</f>
        <v>0</v>
      </c>
      <c r="J130" s="628">
        <f>I130+D130</f>
        <v>0</v>
      </c>
      <c r="K130" s="615"/>
      <c r="L130" s="616"/>
      <c r="M130" s="615"/>
      <c r="N130" s="615"/>
      <c r="O130" s="616"/>
      <c r="P130" s="617"/>
      <c r="Q130" s="618"/>
      <c r="R130" s="619"/>
    </row>
    <row r="131" spans="1:18" s="620" customFormat="1">
      <c r="A131" s="661"/>
      <c r="B131" s="662"/>
      <c r="C131" s="663"/>
      <c r="D131" s="663"/>
      <c r="E131" s="664"/>
      <c r="F131" s="663"/>
      <c r="G131" s="663"/>
      <c r="H131" s="664"/>
      <c r="I131" s="664"/>
      <c r="J131" s="665"/>
      <c r="K131" s="670"/>
      <c r="L131" s="671"/>
      <c r="M131" s="670"/>
      <c r="N131" s="670"/>
      <c r="O131" s="672"/>
      <c r="P131" s="617"/>
      <c r="Q131" s="618"/>
      <c r="R131" s="619"/>
    </row>
    <row r="132" spans="1:18" s="620" customFormat="1" ht="45.75" customHeight="1">
      <c r="A132" s="666" t="s">
        <v>302</v>
      </c>
      <c r="B132" s="658" t="s">
        <v>95</v>
      </c>
      <c r="C132" s="645" t="s">
        <v>363</v>
      </c>
      <c r="D132" s="710"/>
      <c r="E132" s="710"/>
      <c r="F132" s="710"/>
      <c r="G132" s="710"/>
      <c r="H132" s="710"/>
      <c r="I132" s="710"/>
      <c r="J132" s="667"/>
      <c r="K132" s="670"/>
      <c r="L132" s="673"/>
      <c r="M132" s="670"/>
      <c r="N132" s="670"/>
      <c r="O132" s="674"/>
      <c r="P132" s="617"/>
      <c r="Q132" s="617"/>
    </row>
    <row r="133" spans="1:18" s="620" customFormat="1">
      <c r="A133" s="666" t="s">
        <v>303</v>
      </c>
      <c r="B133" s="658" t="s">
        <v>306</v>
      </c>
      <c r="C133" s="645" t="s">
        <v>364</v>
      </c>
      <c r="D133" s="656"/>
      <c r="E133" s="656"/>
      <c r="F133" s="656"/>
      <c r="G133" s="656"/>
      <c r="H133" s="656"/>
      <c r="I133" s="652"/>
      <c r="J133" s="628"/>
      <c r="K133" s="670"/>
      <c r="L133" s="673"/>
      <c r="M133" s="670"/>
      <c r="N133" s="670"/>
      <c r="O133" s="674"/>
      <c r="P133" s="617"/>
      <c r="Q133" s="617"/>
    </row>
    <row r="134" spans="1:18" s="620" customFormat="1">
      <c r="A134" s="666" t="s">
        <v>304</v>
      </c>
      <c r="B134" s="658" t="s">
        <v>307</v>
      </c>
      <c r="C134" s="645" t="s">
        <v>366</v>
      </c>
      <c r="D134" s="656"/>
      <c r="E134" s="656"/>
      <c r="F134" s="656"/>
      <c r="G134" s="656"/>
      <c r="H134" s="656"/>
      <c r="I134" s="652"/>
      <c r="J134" s="628"/>
      <c r="K134" s="670"/>
      <c r="L134" s="673"/>
      <c r="M134" s="670"/>
      <c r="N134" s="670"/>
      <c r="O134" s="674"/>
      <c r="P134" s="617"/>
      <c r="Q134" s="617"/>
    </row>
    <row r="135" spans="1:18" s="620" customFormat="1" ht="15" customHeight="1">
      <c r="A135" s="661"/>
      <c r="B135" s="662"/>
      <c r="C135" s="663"/>
      <c r="D135" s="663"/>
      <c r="E135" s="664"/>
      <c r="F135" s="663"/>
      <c r="G135" s="663"/>
      <c r="H135" s="664"/>
      <c r="I135" s="664"/>
      <c r="J135" s="665"/>
      <c r="K135" s="670"/>
      <c r="L135" s="673"/>
      <c r="M135" s="670"/>
      <c r="N135" s="670"/>
      <c r="O135" s="674"/>
      <c r="P135" s="617"/>
      <c r="Q135" s="617"/>
    </row>
    <row r="136" spans="1:18" s="620" customFormat="1" ht="86.25" customHeight="1">
      <c r="A136" s="657" t="s">
        <v>96</v>
      </c>
      <c r="B136" s="675" t="s">
        <v>310</v>
      </c>
      <c r="C136" s="645" t="s">
        <v>309</v>
      </c>
      <c r="D136" s="654">
        <v>0</v>
      </c>
      <c r="E136" s="655"/>
      <c r="F136" s="655">
        <v>0</v>
      </c>
      <c r="G136" s="655">
        <v>0</v>
      </c>
      <c r="H136" s="655">
        <v>0</v>
      </c>
      <c r="I136" s="652">
        <f>SUM(E136:H136)</f>
        <v>0</v>
      </c>
      <c r="J136" s="628">
        <f t="shared" ref="J136" si="31">I136+D136</f>
        <v>0</v>
      </c>
      <c r="K136" s="670"/>
      <c r="L136" s="673"/>
      <c r="M136" s="670"/>
      <c r="N136" s="670"/>
      <c r="O136" s="674"/>
      <c r="P136" s="617"/>
      <c r="Q136" s="617"/>
    </row>
    <row r="137" spans="1:18" s="620" customFormat="1">
      <c r="A137" s="661"/>
      <c r="B137" s="662"/>
      <c r="C137" s="663"/>
      <c r="D137" s="676"/>
      <c r="E137" s="664"/>
      <c r="F137" s="663"/>
      <c r="G137" s="663"/>
      <c r="H137" s="664"/>
      <c r="I137" s="664"/>
      <c r="J137" s="665"/>
      <c r="K137" s="670"/>
      <c r="L137" s="671"/>
      <c r="M137" s="670"/>
      <c r="N137" s="670"/>
      <c r="O137" s="674"/>
      <c r="P137" s="617"/>
      <c r="Q137" s="617"/>
    </row>
    <row r="138" spans="1:18" s="620" customFormat="1" ht="96.75" customHeight="1">
      <c r="A138" s="711" t="s">
        <v>5</v>
      </c>
      <c r="B138" s="675" t="s">
        <v>159</v>
      </c>
      <c r="C138" s="645" t="s">
        <v>311</v>
      </c>
      <c r="D138" s="654">
        <v>0</v>
      </c>
      <c r="E138" s="655"/>
      <c r="F138" s="655">
        <v>0</v>
      </c>
      <c r="G138" s="655">
        <v>0</v>
      </c>
      <c r="H138" s="655">
        <v>0</v>
      </c>
      <c r="I138" s="652">
        <f t="shared" ref="I138:I141" si="32">SUM(E138:H138)</f>
        <v>0</v>
      </c>
      <c r="J138" s="628">
        <f t="shared" ref="J138:J141" si="33">I138+D138</f>
        <v>0</v>
      </c>
      <c r="K138" s="670"/>
      <c r="L138" s="671"/>
      <c r="M138" s="677"/>
      <c r="N138" s="670"/>
      <c r="O138" s="671"/>
      <c r="P138" s="617"/>
      <c r="Q138" s="617"/>
    </row>
    <row r="139" spans="1:18" s="620" customFormat="1" ht="87" customHeight="1">
      <c r="A139" s="711"/>
      <c r="B139" s="675" t="s">
        <v>326</v>
      </c>
      <c r="C139" s="645" t="s">
        <v>312</v>
      </c>
      <c r="D139" s="654">
        <v>0</v>
      </c>
      <c r="E139" s="655"/>
      <c r="F139" s="655">
        <v>0</v>
      </c>
      <c r="G139" s="655">
        <v>0</v>
      </c>
      <c r="H139" s="655">
        <v>0</v>
      </c>
      <c r="I139" s="652">
        <f t="shared" si="32"/>
        <v>0</v>
      </c>
      <c r="J139" s="628">
        <f t="shared" si="33"/>
        <v>0</v>
      </c>
      <c r="K139" s="617"/>
      <c r="L139" s="617"/>
      <c r="M139" s="617"/>
      <c r="N139" s="617"/>
      <c r="O139" s="617"/>
      <c r="P139" s="617"/>
      <c r="Q139" s="617"/>
    </row>
    <row r="140" spans="1:18" s="620" customFormat="1" ht="109.2">
      <c r="A140" s="711"/>
      <c r="B140" s="675" t="s">
        <v>327</v>
      </c>
      <c r="C140" s="645" t="s">
        <v>313</v>
      </c>
      <c r="D140" s="654">
        <v>0</v>
      </c>
      <c r="E140" s="655"/>
      <c r="F140" s="655">
        <v>0</v>
      </c>
      <c r="G140" s="655">
        <v>0</v>
      </c>
      <c r="H140" s="655">
        <v>0</v>
      </c>
      <c r="I140" s="652">
        <f t="shared" si="32"/>
        <v>0</v>
      </c>
      <c r="J140" s="628">
        <f t="shared" si="33"/>
        <v>0</v>
      </c>
      <c r="K140" s="617"/>
      <c r="L140" s="617"/>
      <c r="M140" s="617"/>
      <c r="N140" s="617"/>
      <c r="O140" s="617"/>
      <c r="P140" s="617"/>
      <c r="Q140" s="617"/>
    </row>
    <row r="141" spans="1:18" s="620" customFormat="1">
      <c r="A141" s="711"/>
      <c r="B141" s="675" t="s">
        <v>147</v>
      </c>
      <c r="C141" s="668" t="s">
        <v>314</v>
      </c>
      <c r="D141" s="654">
        <v>0</v>
      </c>
      <c r="E141" s="654">
        <v>0</v>
      </c>
      <c r="F141" s="654">
        <v>0</v>
      </c>
      <c r="G141" s="654">
        <v>0</v>
      </c>
      <c r="H141" s="654">
        <v>0</v>
      </c>
      <c r="I141" s="652">
        <f t="shared" si="32"/>
        <v>0</v>
      </c>
      <c r="J141" s="628">
        <f t="shared" si="33"/>
        <v>0</v>
      </c>
      <c r="K141" s="617"/>
      <c r="L141" s="617"/>
      <c r="M141" s="617"/>
      <c r="N141" s="617"/>
      <c r="O141" s="618"/>
      <c r="P141" s="617"/>
      <c r="Q141" s="617"/>
    </row>
    <row r="142" spans="1:18" s="620" customFormat="1">
      <c r="A142" s="661"/>
      <c r="B142" s="662"/>
      <c r="C142" s="663"/>
      <c r="D142" s="676"/>
      <c r="E142" s="664"/>
      <c r="F142" s="663"/>
      <c r="G142" s="663"/>
      <c r="H142" s="664"/>
      <c r="I142" s="664"/>
      <c r="J142" s="665"/>
      <c r="K142" s="617"/>
      <c r="L142" s="618"/>
      <c r="M142" s="617"/>
      <c r="N142" s="617"/>
      <c r="O142" s="618"/>
      <c r="P142" s="617"/>
      <c r="Q142" s="617"/>
    </row>
    <row r="143" spans="1:18" s="620" customFormat="1" ht="78.75" customHeight="1">
      <c r="A143" s="657" t="s">
        <v>97</v>
      </c>
      <c r="B143" s="675" t="s">
        <v>316</v>
      </c>
      <c r="C143" s="645" t="s">
        <v>315</v>
      </c>
      <c r="D143" s="654">
        <v>0</v>
      </c>
      <c r="E143" s="655"/>
      <c r="F143" s="655">
        <v>0</v>
      </c>
      <c r="G143" s="655">
        <v>0</v>
      </c>
      <c r="H143" s="655">
        <v>0</v>
      </c>
      <c r="I143" s="652">
        <f t="shared" ref="I143" si="34">SUM(E143:H143)</f>
        <v>0</v>
      </c>
      <c r="J143" s="628">
        <f t="shared" ref="J143" si="35">I143+D143</f>
        <v>0</v>
      </c>
      <c r="K143" s="617"/>
      <c r="L143" s="617"/>
      <c r="M143" s="617"/>
      <c r="N143" s="617"/>
      <c r="O143" s="617"/>
      <c r="P143" s="617"/>
      <c r="Q143" s="617"/>
    </row>
    <row r="144" spans="1:18" s="620" customFormat="1">
      <c r="A144" s="661"/>
      <c r="B144" s="662"/>
      <c r="C144" s="663"/>
      <c r="D144" s="676"/>
      <c r="E144" s="664"/>
      <c r="F144" s="663"/>
      <c r="G144" s="663"/>
      <c r="H144" s="664"/>
      <c r="I144" s="664"/>
      <c r="J144" s="665"/>
      <c r="K144" s="617"/>
      <c r="L144" s="618"/>
      <c r="M144" s="617"/>
      <c r="N144" s="617"/>
      <c r="O144" s="617"/>
      <c r="P144" s="617"/>
      <c r="Q144" s="617"/>
    </row>
    <row r="145" spans="1:17" s="620" customFormat="1" ht="62.4">
      <c r="A145" s="712" t="s">
        <v>119</v>
      </c>
      <c r="B145" s="621" t="s">
        <v>471</v>
      </c>
      <c r="C145" s="678" t="s">
        <v>317</v>
      </c>
      <c r="D145" s="652">
        <f>SUM(D146+D147)</f>
        <v>0</v>
      </c>
      <c r="E145" s="652">
        <f t="shared" ref="E145:H145" si="36">SUM(E146+E147)</f>
        <v>0</v>
      </c>
      <c r="F145" s="652">
        <f t="shared" si="36"/>
        <v>0</v>
      </c>
      <c r="G145" s="652">
        <f t="shared" si="36"/>
        <v>0</v>
      </c>
      <c r="H145" s="652">
        <f t="shared" si="36"/>
        <v>0</v>
      </c>
      <c r="I145" s="652">
        <f>SUM(E145:H145)</f>
        <v>0</v>
      </c>
      <c r="J145" s="628">
        <f>I145+D145</f>
        <v>0</v>
      </c>
      <c r="K145" s="617"/>
      <c r="L145" s="617"/>
      <c r="M145" s="617"/>
      <c r="N145" s="617"/>
      <c r="O145" s="617"/>
      <c r="P145" s="617"/>
      <c r="Q145" s="617"/>
    </row>
    <row r="146" spans="1:17" s="620" customFormat="1" ht="46.8">
      <c r="A146" s="714"/>
      <c r="B146" s="675" t="s">
        <v>319</v>
      </c>
      <c r="C146" s="678" t="s">
        <v>318</v>
      </c>
      <c r="D146" s="654">
        <v>0</v>
      </c>
      <c r="E146" s="655"/>
      <c r="F146" s="655">
        <v>0</v>
      </c>
      <c r="G146" s="655">
        <v>0</v>
      </c>
      <c r="H146" s="655">
        <v>0</v>
      </c>
      <c r="I146" s="652">
        <f t="shared" ref="I146:I147" si="37">SUM(E146:H146)</f>
        <v>0</v>
      </c>
      <c r="J146" s="628">
        <f t="shared" ref="J146:J147" si="38">I146+D146</f>
        <v>0</v>
      </c>
      <c r="K146" s="617"/>
      <c r="L146" s="617"/>
      <c r="M146" s="617"/>
      <c r="N146" s="617"/>
      <c r="O146" s="617"/>
      <c r="P146" s="617"/>
      <c r="Q146" s="617"/>
    </row>
    <row r="147" spans="1:17" s="620" customFormat="1" ht="46.8">
      <c r="A147" s="713"/>
      <c r="B147" s="675" t="s">
        <v>320</v>
      </c>
      <c r="C147" s="678" t="s">
        <v>318</v>
      </c>
      <c r="D147" s="654">
        <v>0</v>
      </c>
      <c r="E147" s="655"/>
      <c r="F147" s="655">
        <v>0</v>
      </c>
      <c r="G147" s="655">
        <v>0</v>
      </c>
      <c r="H147" s="655">
        <v>0</v>
      </c>
      <c r="I147" s="652">
        <f t="shared" si="37"/>
        <v>0</v>
      </c>
      <c r="J147" s="628">
        <f t="shared" si="38"/>
        <v>0</v>
      </c>
      <c r="K147" s="617"/>
      <c r="L147" s="617"/>
      <c r="M147" s="617"/>
      <c r="N147" s="617"/>
      <c r="O147" s="617"/>
      <c r="P147" s="617"/>
      <c r="Q147" s="617"/>
    </row>
    <row r="148" spans="1:17" s="620" customFormat="1">
      <c r="A148" s="661"/>
      <c r="B148" s="662"/>
      <c r="C148" s="663"/>
      <c r="D148" s="676"/>
      <c r="E148" s="664"/>
      <c r="F148" s="663"/>
      <c r="G148" s="663"/>
      <c r="H148" s="664"/>
      <c r="I148" s="664"/>
      <c r="J148" s="665"/>
      <c r="K148" s="617"/>
      <c r="L148" s="617"/>
      <c r="M148" s="617"/>
      <c r="N148" s="617"/>
      <c r="O148" s="617"/>
      <c r="P148" s="617"/>
      <c r="Q148" s="617"/>
    </row>
    <row r="149" spans="1:17" s="620" customFormat="1" ht="66" customHeight="1">
      <c r="A149" s="712" t="s">
        <v>98</v>
      </c>
      <c r="B149" s="675" t="s">
        <v>160</v>
      </c>
      <c r="C149" s="645" t="s">
        <v>321</v>
      </c>
      <c r="D149" s="654">
        <v>0</v>
      </c>
      <c r="E149" s="655"/>
      <c r="F149" s="655">
        <v>0</v>
      </c>
      <c r="G149" s="655">
        <v>0</v>
      </c>
      <c r="H149" s="655">
        <v>0</v>
      </c>
      <c r="I149" s="652">
        <f t="shared" ref="I149:I150" si="39">SUM(E149:H149)</f>
        <v>0</v>
      </c>
      <c r="J149" s="628">
        <f t="shared" ref="J149:J150" si="40">I149+D149</f>
        <v>0</v>
      </c>
      <c r="K149" s="617"/>
      <c r="L149" s="617"/>
      <c r="M149" s="617"/>
      <c r="N149" s="617"/>
      <c r="O149" s="617"/>
      <c r="P149" s="617"/>
      <c r="Q149" s="617"/>
    </row>
    <row r="150" spans="1:17" s="620" customFormat="1" ht="62.4">
      <c r="A150" s="713"/>
      <c r="B150" s="675" t="s">
        <v>323</v>
      </c>
      <c r="C150" s="645" t="s">
        <v>322</v>
      </c>
      <c r="D150" s="654">
        <v>0</v>
      </c>
      <c r="E150" s="655"/>
      <c r="F150" s="655">
        <v>0</v>
      </c>
      <c r="G150" s="655">
        <v>0</v>
      </c>
      <c r="H150" s="655">
        <v>0</v>
      </c>
      <c r="I150" s="652">
        <f t="shared" si="39"/>
        <v>0</v>
      </c>
      <c r="J150" s="628">
        <f t="shared" si="40"/>
        <v>0</v>
      </c>
      <c r="K150" s="617"/>
      <c r="L150" s="617"/>
      <c r="M150" s="617"/>
      <c r="N150" s="617"/>
      <c r="O150" s="617"/>
      <c r="P150" s="617"/>
      <c r="Q150" s="617"/>
    </row>
    <row r="151" spans="1:17" s="620" customFormat="1">
      <c r="A151" s="661"/>
      <c r="B151" s="662"/>
      <c r="C151" s="663"/>
      <c r="D151" s="676"/>
      <c r="E151" s="664"/>
      <c r="F151" s="663"/>
      <c r="G151" s="663"/>
      <c r="H151" s="664"/>
      <c r="I151" s="664"/>
      <c r="J151" s="665"/>
      <c r="K151" s="617"/>
      <c r="L151" s="617"/>
      <c r="M151" s="617"/>
      <c r="N151" s="617"/>
      <c r="O151" s="617"/>
      <c r="P151" s="617"/>
      <c r="Q151" s="617"/>
    </row>
    <row r="152" spans="1:17" s="620" customFormat="1" ht="62.4">
      <c r="A152" s="706" t="s">
        <v>99</v>
      </c>
      <c r="B152" s="675" t="s">
        <v>161</v>
      </c>
      <c r="C152" s="645" t="s">
        <v>328</v>
      </c>
      <c r="D152" s="654">
        <v>0</v>
      </c>
      <c r="E152" s="655"/>
      <c r="F152" s="655">
        <v>0</v>
      </c>
      <c r="G152" s="655">
        <v>0</v>
      </c>
      <c r="H152" s="655">
        <v>0</v>
      </c>
      <c r="I152" s="652">
        <f t="shared" ref="I152" si="41">SUM(E152:H152)</f>
        <v>0</v>
      </c>
      <c r="J152" s="628">
        <f t="shared" ref="J152" si="42">I152+D152</f>
        <v>0</v>
      </c>
    </row>
    <row r="153" spans="1:17" s="620" customFormat="1" ht="93.6">
      <c r="A153" s="706"/>
      <c r="B153" s="675" t="s">
        <v>330</v>
      </c>
      <c r="C153" s="645" t="s">
        <v>329</v>
      </c>
      <c r="D153" s="654">
        <v>0</v>
      </c>
      <c r="E153" s="655"/>
      <c r="F153" s="655">
        <v>0</v>
      </c>
      <c r="G153" s="655">
        <v>0</v>
      </c>
      <c r="H153" s="655">
        <v>0</v>
      </c>
      <c r="I153" s="652">
        <f>SUM(E153:H153)</f>
        <v>0</v>
      </c>
      <c r="J153" s="628">
        <f>I153+D153</f>
        <v>0</v>
      </c>
    </row>
    <row r="154" spans="1:17" s="620" customFormat="1" ht="78">
      <c r="A154" s="706"/>
      <c r="B154" s="675" t="s">
        <v>331</v>
      </c>
      <c r="C154" s="645" t="s">
        <v>416</v>
      </c>
      <c r="D154" s="652">
        <f>D152-D153</f>
        <v>0</v>
      </c>
      <c r="E154" s="656">
        <f t="shared" ref="E154" si="43">E152-E153</f>
        <v>0</v>
      </c>
      <c r="F154" s="656">
        <f t="shared" ref="F154" si="44">F152-F153</f>
        <v>0</v>
      </c>
      <c r="G154" s="656">
        <f t="shared" ref="G154" si="45">G152-G153</f>
        <v>0</v>
      </c>
      <c r="H154" s="656">
        <f t="shared" ref="H154" si="46">H152-H153</f>
        <v>0</v>
      </c>
      <c r="I154" s="652">
        <f>SUM(E154:H154)</f>
        <v>0</v>
      </c>
      <c r="J154" s="628">
        <f>I154+D154</f>
        <v>0</v>
      </c>
    </row>
    <row r="155" spans="1:17" s="620" customFormat="1">
      <c r="A155" s="661"/>
      <c r="B155" s="662"/>
      <c r="C155" s="663"/>
      <c r="D155" s="676"/>
      <c r="E155" s="664"/>
      <c r="F155" s="663"/>
      <c r="G155" s="663"/>
      <c r="H155" s="664"/>
      <c r="I155" s="664"/>
      <c r="J155" s="665"/>
    </row>
    <row r="156" spans="1:17" s="620" customFormat="1" ht="62.4">
      <c r="A156" s="657" t="s">
        <v>100</v>
      </c>
      <c r="B156" s="675" t="s">
        <v>162</v>
      </c>
      <c r="C156" s="645" t="s">
        <v>332</v>
      </c>
      <c r="D156" s="654">
        <v>0</v>
      </c>
      <c r="E156" s="655"/>
      <c r="F156" s="655">
        <v>0</v>
      </c>
      <c r="G156" s="655">
        <v>0</v>
      </c>
      <c r="H156" s="655">
        <v>0</v>
      </c>
      <c r="I156" s="652">
        <f>SUM(E156:H156)</f>
        <v>0</v>
      </c>
      <c r="J156" s="628">
        <f>I156+D156</f>
        <v>0</v>
      </c>
    </row>
    <row r="157" spans="1:17" s="620" customFormat="1">
      <c r="A157" s="661"/>
      <c r="B157" s="662"/>
      <c r="C157" s="663"/>
      <c r="D157" s="676"/>
      <c r="E157" s="664"/>
      <c r="F157" s="663"/>
      <c r="G157" s="663"/>
      <c r="H157" s="664"/>
      <c r="I157" s="664"/>
      <c r="J157" s="665"/>
    </row>
    <row r="158" spans="1:17" s="620" customFormat="1" ht="78">
      <c r="A158" s="657" t="s">
        <v>141</v>
      </c>
      <c r="B158" s="675" t="s">
        <v>334</v>
      </c>
      <c r="C158" s="645" t="s">
        <v>333</v>
      </c>
      <c r="D158" s="654">
        <v>0</v>
      </c>
      <c r="E158" s="655"/>
      <c r="F158" s="655">
        <v>0</v>
      </c>
      <c r="G158" s="655">
        <v>0</v>
      </c>
      <c r="H158" s="655">
        <v>0</v>
      </c>
      <c r="I158" s="652">
        <f t="shared" ref="I158" si="47">SUM(E158:H158)</f>
        <v>0</v>
      </c>
      <c r="J158" s="628">
        <f>I158+D158</f>
        <v>0</v>
      </c>
    </row>
    <row r="159" spans="1:17" s="620" customFormat="1">
      <c r="A159" s="661"/>
      <c r="B159" s="662"/>
      <c r="C159" s="663"/>
      <c r="D159" s="663"/>
      <c r="E159" s="664"/>
      <c r="F159" s="663"/>
      <c r="G159" s="663"/>
      <c r="H159" s="664"/>
      <c r="I159" s="664"/>
      <c r="J159" s="665"/>
    </row>
    <row r="160" spans="1:17" s="620" customFormat="1" ht="31.5" customHeight="1">
      <c r="A160" s="706" t="s">
        <v>142</v>
      </c>
      <c r="B160" s="675" t="s">
        <v>163</v>
      </c>
      <c r="C160" s="723" t="s">
        <v>336</v>
      </c>
      <c r="D160" s="652">
        <f>D121-D152</f>
        <v>0</v>
      </c>
      <c r="E160" s="652">
        <f t="shared" ref="E160:I160" si="48">E121-E152</f>
        <v>0</v>
      </c>
      <c r="F160" s="652">
        <f t="shared" si="48"/>
        <v>0</v>
      </c>
      <c r="G160" s="652">
        <f t="shared" si="48"/>
        <v>0</v>
      </c>
      <c r="H160" s="652">
        <f t="shared" si="48"/>
        <v>0</v>
      </c>
      <c r="I160" s="652">
        <f t="shared" si="48"/>
        <v>0</v>
      </c>
      <c r="J160" s="628">
        <f>I160+D160</f>
        <v>0</v>
      </c>
    </row>
    <row r="161" spans="1:10" s="620" customFormat="1" ht="25.5" customHeight="1">
      <c r="A161" s="706"/>
      <c r="B161" s="675" t="s">
        <v>330</v>
      </c>
      <c r="C161" s="724"/>
      <c r="D161" s="652">
        <f t="shared" ref="D161:H162" si="49">D122-D153</f>
        <v>0</v>
      </c>
      <c r="E161" s="652">
        <f t="shared" si="49"/>
        <v>0</v>
      </c>
      <c r="F161" s="652">
        <f t="shared" si="49"/>
        <v>0</v>
      </c>
      <c r="G161" s="652">
        <f t="shared" si="49"/>
        <v>0</v>
      </c>
      <c r="H161" s="652">
        <f t="shared" si="49"/>
        <v>0</v>
      </c>
      <c r="I161" s="652">
        <f t="shared" ref="I161:I162" si="50">SUM(E161:H161)</f>
        <v>0</v>
      </c>
      <c r="J161" s="628">
        <f t="shared" ref="J161:J162" si="51">I161+D161</f>
        <v>0</v>
      </c>
    </row>
    <row r="162" spans="1:10" s="620" customFormat="1" ht="25.5" customHeight="1" thickBot="1">
      <c r="A162" s="707"/>
      <c r="B162" s="679" t="s">
        <v>335</v>
      </c>
      <c r="C162" s="725"/>
      <c r="D162" s="680">
        <f t="shared" si="49"/>
        <v>0</v>
      </c>
      <c r="E162" s="680">
        <f t="shared" si="49"/>
        <v>0</v>
      </c>
      <c r="F162" s="680">
        <f t="shared" si="49"/>
        <v>0</v>
      </c>
      <c r="G162" s="680">
        <f t="shared" si="49"/>
        <v>0</v>
      </c>
      <c r="H162" s="680">
        <f t="shared" si="49"/>
        <v>0</v>
      </c>
      <c r="I162" s="680">
        <f t="shared" si="50"/>
        <v>0</v>
      </c>
      <c r="J162" s="681">
        <f t="shared" si="51"/>
        <v>0</v>
      </c>
    </row>
    <row r="163" spans="1:10" ht="16.2" thickTop="1"/>
  </sheetData>
  <mergeCells count="44">
    <mergeCell ref="K10:P10"/>
    <mergeCell ref="A12:A16"/>
    <mergeCell ref="A31:A34"/>
    <mergeCell ref="D24:I24"/>
    <mergeCell ref="A42:A43"/>
    <mergeCell ref="A46:A48"/>
    <mergeCell ref="A54:A56"/>
    <mergeCell ref="A38:A40"/>
    <mergeCell ref="E2:I2"/>
    <mergeCell ref="B20:I20"/>
    <mergeCell ref="D21:I21"/>
    <mergeCell ref="A10:J10"/>
    <mergeCell ref="C2:D2"/>
    <mergeCell ref="A3:A9"/>
    <mergeCell ref="C54:C56"/>
    <mergeCell ref="E60:I60"/>
    <mergeCell ref="A63:J63"/>
    <mergeCell ref="A65:A69"/>
    <mergeCell ref="A105:A107"/>
    <mergeCell ref="A90:A92"/>
    <mergeCell ref="C60:D60"/>
    <mergeCell ref="D77:I77"/>
    <mergeCell ref="A83:A86"/>
    <mergeCell ref="B73:I73"/>
    <mergeCell ref="D74:I74"/>
    <mergeCell ref="B65:C65"/>
    <mergeCell ref="A94:A95"/>
    <mergeCell ref="C105:C107"/>
    <mergeCell ref="A152:A154"/>
    <mergeCell ref="A160:A162"/>
    <mergeCell ref="A97:A99"/>
    <mergeCell ref="B128:I128"/>
    <mergeCell ref="D129:I129"/>
    <mergeCell ref="D132:I132"/>
    <mergeCell ref="A138:A141"/>
    <mergeCell ref="A149:A150"/>
    <mergeCell ref="A145:A147"/>
    <mergeCell ref="C110:D110"/>
    <mergeCell ref="E110:I110"/>
    <mergeCell ref="A111:A117"/>
    <mergeCell ref="A118:J118"/>
    <mergeCell ref="B120:C120"/>
    <mergeCell ref="A120:A124"/>
    <mergeCell ref="C160:C162"/>
  </mergeCells>
  <printOptions horizontalCentered="1" verticalCentered="1"/>
  <pageMargins left="0.31496062992125984" right="0.31496062992125984" top="0.27559055118110237" bottom="0.15748031496062992" header="0.11811023622047245" footer="0.11811023622047245"/>
  <pageSetup paperSize="8" scale="48" orientation="portrait" cellComments="asDisplayed" r:id="rId1"/>
  <headerFooter>
    <oddHeader xml:space="preserve">&amp;C&amp;14ESETTANULMÁNY
az önkormányzatok nettó finanszírozásának és személyi juttatásának 2014. évi elszámolásához </oddHeader>
    <oddFooter>&amp;C&amp;P/&amp;N</oddFooter>
  </headerFooter>
  <rowBreaks count="2" manualBreakCount="2">
    <brk id="56" max="9" man="1"/>
    <brk id="107" max="9" man="1"/>
  </rowBreaks>
  <colBreaks count="1" manualBreakCount="1">
    <brk id="10" max="1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1"/>
  <sheetViews>
    <sheetView showRuler="0" view="pageBreakPreview" zoomScale="74" zoomScaleNormal="75" zoomScaleSheetLayoutView="74" zoomScalePageLayoutView="60" workbookViewId="0">
      <selection activeCell="A2" sqref="A2:N2"/>
    </sheetView>
  </sheetViews>
  <sheetFormatPr defaultColWidth="9.109375" defaultRowHeight="14.4"/>
  <cols>
    <col min="1" max="1" width="11.6640625" style="103" customWidth="1"/>
    <col min="2" max="2" width="49.44140625" style="103" customWidth="1"/>
    <col min="3" max="4" width="20.33203125" style="103" customWidth="1"/>
    <col min="5" max="5" width="17.88671875" style="103" customWidth="1"/>
    <col min="6" max="6" width="17.44140625" style="103" customWidth="1"/>
    <col min="7" max="7" width="16.6640625" style="103" customWidth="1"/>
    <col min="8" max="8" width="19.6640625" style="103" customWidth="1"/>
    <col min="9" max="9" width="23.88671875" style="103" customWidth="1"/>
    <col min="10" max="10" width="20" style="103" customWidth="1"/>
    <col min="11" max="11" width="15.5546875" style="103" customWidth="1"/>
    <col min="12" max="12" width="17" style="103" customWidth="1"/>
    <col min="13" max="13" width="17.44140625" style="103" customWidth="1"/>
    <col min="14" max="14" width="15.88671875" style="103" customWidth="1"/>
    <col min="15" max="15" width="18.33203125" style="103" customWidth="1"/>
    <col min="16" max="16" width="16.5546875" style="103" customWidth="1"/>
    <col min="17" max="17" width="16.44140625" style="103" customWidth="1"/>
    <col min="18" max="18" width="13.88671875" style="103" customWidth="1"/>
    <col min="19" max="19" width="14.88671875" style="103" customWidth="1"/>
    <col min="20" max="20" width="17.88671875" style="103" customWidth="1"/>
    <col min="21" max="16384" width="9.109375" style="103"/>
  </cols>
  <sheetData>
    <row r="1" spans="1:18" ht="31.8">
      <c r="A1" s="121" t="str">
        <f>ALAPADATOK!A1</f>
        <v>A) Önkormányzat és intézményei 2021. év 02. havi nettó finanszírozás adatlapjaiból kiemelt adatok közfoglalkoztatottak nélkül:</v>
      </c>
    </row>
    <row r="2" spans="1:18" ht="64.5" customHeight="1" thickBot="1">
      <c r="A2" s="761" t="str">
        <f>ALAPADATOK!A109</f>
        <v>C) Társulás és intézményei 2021. év 02. havi nettó finanszírozás adatlapjaiból kiemelt  adatok közfoglalkoztatottak nélkül:</v>
      </c>
      <c r="B2" s="762"/>
      <c r="C2" s="762"/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2"/>
    </row>
    <row r="3" spans="1:18" s="126" customFormat="1" ht="75" customHeight="1">
      <c r="A3" s="125" t="s">
        <v>0</v>
      </c>
      <c r="B3" s="282" t="s">
        <v>195</v>
      </c>
      <c r="C3" s="788" t="s">
        <v>2</v>
      </c>
      <c r="D3" s="788"/>
      <c r="E3" s="797" t="s">
        <v>139</v>
      </c>
      <c r="F3" s="798"/>
      <c r="G3" s="797" t="s">
        <v>215</v>
      </c>
      <c r="H3" s="798"/>
      <c r="I3" s="439" t="s">
        <v>118</v>
      </c>
      <c r="J3" s="440" t="s">
        <v>140</v>
      </c>
    </row>
    <row r="4" spans="1:18" s="105" customFormat="1" ht="50.25" customHeight="1">
      <c r="A4" s="772" t="s">
        <v>3</v>
      </c>
      <c r="B4" s="310" t="s">
        <v>279</v>
      </c>
      <c r="C4" s="589"/>
      <c r="D4" s="75">
        <f>SUM(C5:C10)</f>
        <v>25415626</v>
      </c>
      <c r="E4" s="590"/>
      <c r="F4" s="549"/>
      <c r="G4" s="549"/>
      <c r="H4" s="549"/>
      <c r="I4" s="549"/>
      <c r="J4" s="76">
        <f>SUM(C4:I4)</f>
        <v>25415626</v>
      </c>
    </row>
    <row r="5" spans="1:18" s="27" customFormat="1" ht="46.8">
      <c r="A5" s="773"/>
      <c r="B5" s="284" t="s">
        <v>280</v>
      </c>
      <c r="C5" s="554">
        <f>ALAPADATOK!C4</f>
        <v>6698131</v>
      </c>
      <c r="D5" s="26"/>
      <c r="E5" s="25"/>
      <c r="F5" s="26"/>
      <c r="G5" s="26"/>
      <c r="H5" s="26"/>
      <c r="I5" s="591"/>
      <c r="J5" s="592"/>
    </row>
    <row r="6" spans="1:18" s="27" customFormat="1" ht="48.75" customHeight="1">
      <c r="A6" s="773"/>
      <c r="B6" s="284" t="s">
        <v>281</v>
      </c>
      <c r="C6" s="554">
        <f>ALAPADATOK!C5</f>
        <v>6673370</v>
      </c>
      <c r="D6" s="26"/>
      <c r="E6" s="25"/>
      <c r="F6" s="26"/>
      <c r="G6" s="26"/>
      <c r="H6" s="26"/>
      <c r="I6" s="591"/>
      <c r="J6" s="592"/>
    </row>
    <row r="7" spans="1:18" s="27" customFormat="1" ht="52.5" customHeight="1">
      <c r="A7" s="773"/>
      <c r="B7" s="284" t="s">
        <v>282</v>
      </c>
      <c r="C7" s="554">
        <f>ALAPADATOK!C6</f>
        <v>11690849</v>
      </c>
      <c r="D7" s="26"/>
      <c r="E7" s="25"/>
      <c r="F7" s="26"/>
      <c r="G7" s="26"/>
      <c r="H7" s="26"/>
      <c r="I7" s="591"/>
      <c r="J7" s="592"/>
    </row>
    <row r="8" spans="1:18" s="27" customFormat="1" ht="46.8">
      <c r="A8" s="773"/>
      <c r="B8" s="284" t="s">
        <v>283</v>
      </c>
      <c r="C8" s="554">
        <f>ALAPADATOK!C7</f>
        <v>353276</v>
      </c>
      <c r="D8" s="26"/>
      <c r="E8" s="25"/>
      <c r="F8" s="26"/>
      <c r="G8" s="26"/>
      <c r="H8" s="26"/>
      <c r="I8" s="591"/>
      <c r="J8" s="592"/>
    </row>
    <row r="9" spans="1:18" s="27" customFormat="1" ht="31.2">
      <c r="A9" s="773"/>
      <c r="B9" s="284" t="s">
        <v>284</v>
      </c>
      <c r="C9" s="554">
        <f>ALAPADATOK!C8</f>
        <v>0</v>
      </c>
      <c r="D9" s="26"/>
      <c r="E9" s="25"/>
      <c r="F9" s="26"/>
      <c r="G9" s="26"/>
      <c r="H9" s="26"/>
      <c r="I9" s="591"/>
      <c r="J9" s="592"/>
    </row>
    <row r="10" spans="1:18" s="27" customFormat="1" ht="48" customHeight="1">
      <c r="A10" s="774"/>
      <c r="B10" s="284" t="s">
        <v>285</v>
      </c>
      <c r="C10" s="554">
        <f>ALAPADATOK!C9</f>
        <v>0</v>
      </c>
      <c r="D10" s="26"/>
      <c r="E10" s="25"/>
      <c r="F10" s="26"/>
      <c r="G10" s="26"/>
      <c r="H10" s="26"/>
      <c r="I10" s="591"/>
      <c r="J10" s="592"/>
    </row>
    <row r="11" spans="1:18" s="27" customFormat="1" ht="30.75" customHeight="1">
      <c r="A11" s="106"/>
      <c r="B11" s="12"/>
      <c r="C11" s="32"/>
      <c r="D11" s="32"/>
      <c r="E11" s="31"/>
      <c r="F11" s="32"/>
      <c r="G11" s="32"/>
      <c r="H11" s="593"/>
      <c r="I11" s="593"/>
      <c r="J11" s="594"/>
      <c r="K11" s="17"/>
      <c r="L11" s="787"/>
      <c r="M11" s="787"/>
      <c r="N11" s="787"/>
      <c r="O11" s="787"/>
      <c r="P11" s="787"/>
      <c r="Q11" s="787"/>
      <c r="R11" s="158"/>
    </row>
    <row r="12" spans="1:18" s="27" customFormat="1" ht="36" customHeight="1">
      <c r="A12" s="789" t="s">
        <v>199</v>
      </c>
      <c r="B12" s="317" t="s">
        <v>286</v>
      </c>
      <c r="C12" s="26"/>
      <c r="D12" s="77">
        <f>C13+C16</f>
        <v>3942433</v>
      </c>
      <c r="E12" s="34"/>
      <c r="F12" s="77">
        <f>E13+E16</f>
        <v>3646000</v>
      </c>
      <c r="G12" s="119"/>
      <c r="H12" s="77">
        <f>G13+G16</f>
        <v>0</v>
      </c>
      <c r="I12" s="290"/>
      <c r="J12" s="78">
        <f>SUM(C12:I12)</f>
        <v>7588433</v>
      </c>
      <c r="K12" s="17"/>
      <c r="L12" s="153"/>
      <c r="M12" s="159"/>
      <c r="N12" s="153"/>
      <c r="O12" s="153"/>
      <c r="P12" s="153"/>
      <c r="Q12" s="155"/>
      <c r="R12" s="155"/>
    </row>
    <row r="13" spans="1:18" s="27" customFormat="1" ht="46.8">
      <c r="A13" s="790"/>
      <c r="B13" s="284" t="s">
        <v>357</v>
      </c>
      <c r="C13" s="161">
        <f>ALAPADATOK!D13</f>
        <v>3910936</v>
      </c>
      <c r="D13" s="555"/>
      <c r="E13" s="161">
        <f>ALAPADATOK!I13</f>
        <v>3642000</v>
      </c>
      <c r="F13" s="556"/>
      <c r="G13" s="161">
        <f>ALAPADATOK!J121</f>
        <v>0</v>
      </c>
      <c r="H13" s="556"/>
      <c r="I13" s="557">
        <f>SUM(C13:G13)</f>
        <v>7552936</v>
      </c>
      <c r="J13" s="107"/>
      <c r="K13" s="441"/>
      <c r="L13" s="152"/>
      <c r="M13" s="148"/>
      <c r="N13" s="160"/>
      <c r="O13" s="160"/>
      <c r="P13" s="160"/>
      <c r="Q13" s="160"/>
      <c r="R13" s="148"/>
    </row>
    <row r="14" spans="1:18" s="27" customFormat="1" ht="46.8">
      <c r="A14" s="790"/>
      <c r="B14" s="284" t="s">
        <v>358</v>
      </c>
      <c r="C14" s="161">
        <f>ALAPADATOK!D14</f>
        <v>1278952</v>
      </c>
      <c r="D14" s="26"/>
      <c r="E14" s="161">
        <f>ALAPADATOK!I14</f>
        <v>1203000</v>
      </c>
      <c r="F14" s="26"/>
      <c r="G14" s="161">
        <f>ALAPADATOK!J122</f>
        <v>0</v>
      </c>
      <c r="H14" s="26"/>
      <c r="I14" s="557">
        <f t="shared" ref="I14" si="0">SUM(C14:G14)</f>
        <v>2481952</v>
      </c>
      <c r="J14" s="16"/>
      <c r="K14" s="442"/>
      <c r="L14" s="152"/>
      <c r="M14" s="160"/>
      <c r="N14" s="160"/>
      <c r="O14" s="160"/>
      <c r="P14" s="160"/>
      <c r="Q14" s="160"/>
      <c r="R14" s="148"/>
    </row>
    <row r="15" spans="1:18" s="27" customFormat="1" ht="46.8">
      <c r="A15" s="790"/>
      <c r="B15" s="284" t="s">
        <v>359</v>
      </c>
      <c r="C15" s="161">
        <f>ALAPADATOK!D15</f>
        <v>2631984</v>
      </c>
      <c r="D15" s="26"/>
      <c r="E15" s="161">
        <f>ALAPADATOK!I15</f>
        <v>2439000</v>
      </c>
      <c r="F15" s="26"/>
      <c r="G15" s="161">
        <f>ALAPADATOK!J123</f>
        <v>0</v>
      </c>
      <c r="H15" s="26"/>
      <c r="I15" s="557">
        <f>SUM(C15:G15)</f>
        <v>5070984</v>
      </c>
      <c r="J15" s="16"/>
      <c r="K15" s="17"/>
      <c r="L15" s="152"/>
      <c r="M15" s="148"/>
      <c r="N15" s="148"/>
      <c r="O15" s="148"/>
      <c r="P15" s="148"/>
      <c r="Q15" s="148"/>
      <c r="R15" s="148"/>
    </row>
    <row r="16" spans="1:18" s="27" customFormat="1" ht="31.2">
      <c r="A16" s="790"/>
      <c r="B16" s="284" t="s">
        <v>360</v>
      </c>
      <c r="C16" s="161">
        <f>ALAPADATOK!D16</f>
        <v>31497</v>
      </c>
      <c r="D16" s="120"/>
      <c r="E16" s="161">
        <f>ALAPADATOK!I16</f>
        <v>4000</v>
      </c>
      <c r="F16" s="120"/>
      <c r="G16" s="161">
        <f>ALAPADATOK!J124</f>
        <v>0</v>
      </c>
      <c r="H16" s="120"/>
      <c r="I16" s="150">
        <f>SUM(C16:G16)</f>
        <v>35497</v>
      </c>
      <c r="J16" s="16"/>
      <c r="K16" s="441"/>
      <c r="L16" s="152"/>
      <c r="M16" s="148"/>
      <c r="N16" s="160"/>
      <c r="O16" s="160"/>
      <c r="P16" s="160"/>
      <c r="Q16" s="160"/>
      <c r="R16" s="148"/>
    </row>
    <row r="17" spans="1:18" s="27" customFormat="1" ht="33" customHeight="1">
      <c r="A17" s="445" t="s">
        <v>198</v>
      </c>
      <c r="B17" s="240" t="s">
        <v>361</v>
      </c>
      <c r="C17" s="161">
        <f>ALAPADATOK!J17</f>
        <v>35497</v>
      </c>
      <c r="D17" s="120"/>
      <c r="E17" s="88"/>
      <c r="F17" s="120"/>
      <c r="G17" s="88"/>
      <c r="H17" s="120"/>
      <c r="I17" s="557">
        <f>SUM(C17:G17)</f>
        <v>35497</v>
      </c>
      <c r="J17" s="108"/>
      <c r="K17" s="441"/>
      <c r="L17" s="152"/>
      <c r="M17" s="148"/>
      <c r="N17" s="160"/>
      <c r="O17" s="160"/>
      <c r="P17" s="160"/>
      <c r="Q17" s="160"/>
      <c r="R17" s="148"/>
    </row>
    <row r="18" spans="1:18" s="27" customFormat="1" ht="48.75" customHeight="1">
      <c r="A18" s="306" t="s">
        <v>197</v>
      </c>
      <c r="B18" s="240" t="s">
        <v>362</v>
      </c>
      <c r="C18" s="150">
        <f>ALAPADATOK!D18</f>
        <v>0</v>
      </c>
      <c r="D18" s="26"/>
      <c r="E18" s="88"/>
      <c r="F18" s="26"/>
      <c r="G18" s="88"/>
      <c r="H18" s="26"/>
      <c r="I18" s="557">
        <f>SUM(C18:G18)</f>
        <v>0</v>
      </c>
      <c r="J18" s="109"/>
      <c r="K18" s="443"/>
      <c r="L18" s="152"/>
      <c r="M18" s="148"/>
      <c r="N18" s="160"/>
      <c r="O18" s="160"/>
      <c r="P18" s="160"/>
      <c r="Q18" s="160"/>
      <c r="R18" s="148"/>
    </row>
    <row r="19" spans="1:18" s="27" customFormat="1" ht="27.75" customHeight="1">
      <c r="A19" s="106"/>
      <c r="B19" s="12"/>
      <c r="C19" s="13"/>
      <c r="D19" s="13"/>
      <c r="E19" s="14"/>
      <c r="F19" s="13"/>
      <c r="G19" s="13"/>
      <c r="H19" s="13"/>
      <c r="I19" s="13"/>
      <c r="J19" s="15"/>
      <c r="K19" s="17"/>
      <c r="L19" s="153"/>
      <c r="M19" s="148"/>
      <c r="N19" s="153"/>
      <c r="O19" s="153"/>
      <c r="P19" s="153"/>
      <c r="Q19" s="153"/>
      <c r="R19" s="158"/>
    </row>
    <row r="20" spans="1:18" s="27" customFormat="1" ht="32.25" customHeight="1">
      <c r="A20" s="533" t="s">
        <v>297</v>
      </c>
      <c r="B20" s="782" t="s">
        <v>138</v>
      </c>
      <c r="C20" s="783"/>
      <c r="D20" s="783"/>
      <c r="E20" s="783"/>
      <c r="F20" s="783"/>
      <c r="G20" s="783"/>
      <c r="H20" s="783"/>
      <c r="I20" s="784"/>
      <c r="J20" s="444">
        <f>ALAPADATOK!J20+ALAPADATOK!J128</f>
        <v>18430510</v>
      </c>
      <c r="K20" s="110"/>
      <c r="L20" s="152"/>
      <c r="M20" s="148"/>
      <c r="N20" s="153"/>
      <c r="O20" s="153"/>
      <c r="P20" s="153"/>
      <c r="Q20" s="153"/>
      <c r="R20" s="158"/>
    </row>
    <row r="21" spans="1:18" s="27" customFormat="1" ht="32.25" customHeight="1">
      <c r="A21" s="533" t="s">
        <v>298</v>
      </c>
      <c r="B21" s="302" t="s">
        <v>375</v>
      </c>
      <c r="C21" s="303"/>
      <c r="D21" s="303"/>
      <c r="E21" s="303"/>
      <c r="F21" s="303"/>
      <c r="G21" s="303"/>
      <c r="H21" s="303"/>
      <c r="I21" s="304"/>
      <c r="J21" s="444">
        <f>ALAPADATOK!J21</f>
        <v>17827193</v>
      </c>
      <c r="K21" s="110"/>
      <c r="L21" s="152"/>
      <c r="M21" s="148"/>
      <c r="N21" s="153"/>
      <c r="O21" s="153"/>
      <c r="P21" s="153"/>
      <c r="Q21" s="153"/>
      <c r="R21" s="158"/>
    </row>
    <row r="22" spans="1:18" s="27" customFormat="1" ht="88.5" customHeight="1">
      <c r="A22" s="533" t="s">
        <v>299</v>
      </c>
      <c r="B22" s="534" t="s">
        <v>478</v>
      </c>
      <c r="C22" s="119"/>
      <c r="D22" s="77">
        <f>ALAPADATOK!D22</f>
        <v>455942</v>
      </c>
      <c r="E22" s="119"/>
      <c r="F22" s="77">
        <f>ALAPADATOK!I22</f>
        <v>147375</v>
      </c>
      <c r="G22" s="119"/>
      <c r="H22" s="77">
        <f>ALAPADATOK!J130</f>
        <v>0</v>
      </c>
      <c r="I22" s="301"/>
      <c r="J22" s="444">
        <f>D22+F22+H22</f>
        <v>603317</v>
      </c>
      <c r="K22" s="110"/>
      <c r="L22" s="152"/>
      <c r="M22" s="160"/>
      <c r="N22" s="160"/>
      <c r="O22" s="160"/>
      <c r="P22" s="160"/>
      <c r="Q22" s="160"/>
      <c r="R22" s="148"/>
    </row>
    <row r="23" spans="1:18" s="27" customFormat="1" ht="19.5" customHeight="1">
      <c r="A23" s="134"/>
      <c r="B23" s="85"/>
      <c r="C23" s="85"/>
      <c r="D23" s="85"/>
      <c r="E23" s="85"/>
      <c r="F23" s="85"/>
      <c r="G23" s="85"/>
      <c r="H23" s="85"/>
      <c r="I23" s="85"/>
      <c r="J23" s="84"/>
      <c r="K23" s="110"/>
      <c r="L23" s="152"/>
      <c r="M23" s="148"/>
      <c r="N23" s="153"/>
      <c r="O23" s="153"/>
      <c r="P23" s="153"/>
      <c r="Q23" s="153"/>
      <c r="R23" s="148"/>
    </row>
    <row r="24" spans="1:18" s="27" customFormat="1" ht="52.5" customHeight="1">
      <c r="A24" s="533" t="s">
        <v>302</v>
      </c>
      <c r="B24" s="553" t="s">
        <v>376</v>
      </c>
      <c r="C24" s="119"/>
      <c r="D24" s="77">
        <f>C25+C26+C27</f>
        <v>0</v>
      </c>
      <c r="E24" s="119"/>
      <c r="F24" s="77"/>
      <c r="G24" s="119"/>
      <c r="H24" s="77">
        <f>G25+G26+G27</f>
        <v>0</v>
      </c>
      <c r="I24" s="301"/>
      <c r="J24" s="444">
        <f>D24+F24+H24</f>
        <v>0</v>
      </c>
      <c r="K24" s="110"/>
      <c r="L24" s="152"/>
      <c r="M24" s="148"/>
      <c r="N24" s="153"/>
      <c r="O24" s="153"/>
      <c r="P24" s="153"/>
      <c r="Q24" s="153"/>
      <c r="R24" s="148"/>
    </row>
    <row r="25" spans="1:18" s="27" customFormat="1" ht="32.25" customHeight="1">
      <c r="A25" s="533" t="s">
        <v>303</v>
      </c>
      <c r="B25" s="553" t="s">
        <v>377</v>
      </c>
      <c r="C25" s="161">
        <f>ALAPADATOK!D25</f>
        <v>0</v>
      </c>
      <c r="D25" s="548"/>
      <c r="E25" s="88"/>
      <c r="F25" s="88"/>
      <c r="G25" s="88"/>
      <c r="H25" s="88"/>
      <c r="I25" s="595"/>
      <c r="J25" s="444">
        <f>C25+E25+G25</f>
        <v>0</v>
      </c>
      <c r="K25" s="110"/>
      <c r="L25" s="152"/>
      <c r="M25" s="148"/>
      <c r="N25" s="153"/>
      <c r="O25" s="153"/>
      <c r="P25" s="153"/>
      <c r="Q25" s="153"/>
      <c r="R25" s="148"/>
    </row>
    <row r="26" spans="1:18" s="27" customFormat="1" ht="32.25" customHeight="1">
      <c r="A26" s="533" t="s">
        <v>304</v>
      </c>
      <c r="B26" s="553" t="s">
        <v>378</v>
      </c>
      <c r="C26" s="161">
        <f>ALAPADATOK!D26</f>
        <v>0</v>
      </c>
      <c r="D26" s="548"/>
      <c r="E26" s="88"/>
      <c r="F26" s="88"/>
      <c r="G26" s="88"/>
      <c r="H26" s="88"/>
      <c r="I26" s="595"/>
      <c r="J26" s="444">
        <f>C26+E26+G26</f>
        <v>0</v>
      </c>
      <c r="K26" s="110"/>
      <c r="L26" s="152"/>
      <c r="M26" s="148"/>
      <c r="N26" s="153"/>
      <c r="O26" s="153"/>
      <c r="P26" s="153"/>
      <c r="Q26" s="153"/>
      <c r="R26" s="148"/>
    </row>
    <row r="27" spans="1:18" s="27" customFormat="1" ht="32.25" customHeight="1">
      <c r="A27" s="533" t="s">
        <v>305</v>
      </c>
      <c r="B27" s="553" t="s">
        <v>379</v>
      </c>
      <c r="C27" s="161">
        <f>ALAPADATOK!D27</f>
        <v>0</v>
      </c>
      <c r="D27" s="548"/>
      <c r="E27" s="88"/>
      <c r="F27" s="88"/>
      <c r="G27" s="88"/>
      <c r="H27" s="88"/>
      <c r="I27" s="595"/>
      <c r="J27" s="444">
        <f>C27+E27+G27</f>
        <v>0</v>
      </c>
      <c r="K27" s="110"/>
      <c r="L27" s="152"/>
      <c r="M27" s="148"/>
      <c r="N27" s="153"/>
      <c r="O27" s="153"/>
      <c r="P27" s="153"/>
      <c r="Q27" s="153"/>
      <c r="R27" s="148"/>
    </row>
    <row r="28" spans="1:18" s="27" customFormat="1" ht="15.6">
      <c r="A28" s="111"/>
      <c r="B28" s="112"/>
      <c r="C28" s="18"/>
      <c r="D28" s="19"/>
      <c r="E28" s="20"/>
      <c r="F28" s="18"/>
      <c r="G28" s="18"/>
      <c r="H28" s="18"/>
      <c r="I28" s="18"/>
      <c r="J28" s="21"/>
      <c r="K28" s="17"/>
      <c r="L28" s="153"/>
      <c r="M28" s="148"/>
      <c r="N28" s="153"/>
      <c r="O28" s="153"/>
      <c r="P28" s="153"/>
      <c r="Q28" s="153"/>
      <c r="R28" s="148"/>
    </row>
    <row r="29" spans="1:18" s="27" customFormat="1" ht="31.5" customHeight="1">
      <c r="A29" s="113" t="s">
        <v>4</v>
      </c>
      <c r="B29" s="114"/>
      <c r="C29" s="22"/>
      <c r="D29" s="22"/>
      <c r="E29" s="23"/>
      <c r="F29" s="22"/>
      <c r="G29" s="22"/>
      <c r="H29" s="22"/>
      <c r="I29" s="22"/>
      <c r="J29" s="24"/>
      <c r="K29" s="17"/>
      <c r="L29" s="153"/>
      <c r="M29" s="154"/>
      <c r="N29" s="153"/>
      <c r="O29" s="153"/>
      <c r="P29" s="153"/>
      <c r="Q29" s="155"/>
      <c r="R29" s="148"/>
    </row>
    <row r="30" spans="1:18" s="27" customFormat="1" ht="67.2">
      <c r="A30" s="146" t="s">
        <v>96</v>
      </c>
      <c r="B30" s="115" t="s">
        <v>380</v>
      </c>
      <c r="C30" s="81"/>
      <c r="D30" s="77">
        <f>ALAPADATOK!D29</f>
        <v>6946765</v>
      </c>
      <c r="E30" s="25"/>
      <c r="F30" s="77">
        <f>ALAPADATOK!I29</f>
        <v>5390700</v>
      </c>
      <c r="G30" s="119"/>
      <c r="H30" s="77">
        <f>ALAPADATOK!J136</f>
        <v>0</v>
      </c>
      <c r="I30" s="201"/>
      <c r="J30" s="78">
        <f>SUM(C30:H30)</f>
        <v>12337465</v>
      </c>
      <c r="K30" s="17"/>
      <c r="L30" s="152"/>
      <c r="M30" s="148"/>
      <c r="N30" s="148"/>
      <c r="O30" s="148"/>
      <c r="P30" s="148"/>
      <c r="Q30" s="148"/>
      <c r="R30" s="148"/>
    </row>
    <row r="31" spans="1:18" s="27" customFormat="1" ht="15.6">
      <c r="A31" s="28"/>
      <c r="B31" s="29"/>
      <c r="C31" s="13"/>
      <c r="D31" s="30"/>
      <c r="E31" s="31"/>
      <c r="F31" s="30"/>
      <c r="G31" s="30"/>
      <c r="H31" s="32"/>
      <c r="I31" s="32"/>
      <c r="J31" s="33"/>
      <c r="K31" s="17"/>
      <c r="L31" s="152"/>
      <c r="M31" s="148"/>
      <c r="N31" s="148"/>
      <c r="O31" s="148"/>
      <c r="P31" s="148"/>
      <c r="Q31" s="148"/>
      <c r="R31" s="148"/>
    </row>
    <row r="32" spans="1:18" s="27" customFormat="1" ht="84">
      <c r="A32" s="775" t="s">
        <v>5</v>
      </c>
      <c r="B32" s="143" t="s">
        <v>381</v>
      </c>
      <c r="C32" s="9"/>
      <c r="D32" s="77">
        <f>ALAPADATOK!D31</f>
        <v>466245</v>
      </c>
      <c r="E32" s="25"/>
      <c r="F32" s="77">
        <f>ALAPADATOK!I31</f>
        <v>147375</v>
      </c>
      <c r="G32" s="119"/>
      <c r="H32" s="77">
        <f>ALAPADATOK!J138</f>
        <v>0</v>
      </c>
      <c r="I32" s="201"/>
      <c r="J32" s="78">
        <f>SUM(C32:H32)</f>
        <v>613620</v>
      </c>
      <c r="K32" s="17"/>
      <c r="L32" s="152"/>
      <c r="M32" s="148"/>
      <c r="N32" s="148"/>
      <c r="O32" s="148"/>
      <c r="P32" s="148"/>
      <c r="Q32" s="148"/>
      <c r="R32" s="148"/>
    </row>
    <row r="33" spans="1:18" s="27" customFormat="1" ht="67.2">
      <c r="A33" s="775"/>
      <c r="B33" s="140" t="s">
        <v>382</v>
      </c>
      <c r="C33" s="151">
        <f>ALAPADATOK!D32</f>
        <v>65300</v>
      </c>
      <c r="D33" s="25"/>
      <c r="E33" s="161">
        <f>ALAPADATOK!I32</f>
        <v>36844</v>
      </c>
      <c r="F33" s="25"/>
      <c r="G33" s="161">
        <f>ALAPADATOK!J139</f>
        <v>0</v>
      </c>
      <c r="H33" s="26"/>
      <c r="I33" s="201"/>
      <c r="J33" s="78">
        <f>SUM(C33:H33)</f>
        <v>102144</v>
      </c>
      <c r="K33" s="17"/>
      <c r="L33" s="152"/>
      <c r="M33" s="148"/>
      <c r="N33" s="148"/>
      <c r="O33" s="148"/>
      <c r="P33" s="148"/>
      <c r="Q33" s="148"/>
      <c r="R33" s="148"/>
    </row>
    <row r="34" spans="1:18" s="27" customFormat="1" ht="84">
      <c r="A34" s="775"/>
      <c r="B34" s="140" t="s">
        <v>383</v>
      </c>
      <c r="C34" s="151">
        <f>ALAPADATOK!D33</f>
        <v>400945</v>
      </c>
      <c r="D34" s="25"/>
      <c r="E34" s="161">
        <f>ALAPADATOK!I33</f>
        <v>110531</v>
      </c>
      <c r="F34" s="25"/>
      <c r="G34" s="161">
        <f>ALAPADATOK!J140</f>
        <v>0</v>
      </c>
      <c r="H34" s="26"/>
      <c r="I34" s="201"/>
      <c r="J34" s="78">
        <f>SUM(C34:H34)</f>
        <v>511476</v>
      </c>
      <c r="K34" s="17"/>
      <c r="L34" s="152"/>
      <c r="M34" s="148"/>
      <c r="N34" s="148"/>
      <c r="O34" s="148"/>
      <c r="P34" s="148"/>
      <c r="Q34" s="148"/>
      <c r="R34" s="148"/>
    </row>
    <row r="35" spans="1:18" s="27" customFormat="1" ht="33.6">
      <c r="A35" s="775"/>
      <c r="B35" s="140" t="s">
        <v>384</v>
      </c>
      <c r="C35" s="151">
        <f>ALAPADATOK!D34</f>
        <v>0</v>
      </c>
      <c r="D35" s="25"/>
      <c r="E35" s="161">
        <f>ALAPADATOK!I34</f>
        <v>0</v>
      </c>
      <c r="F35" s="25"/>
      <c r="G35" s="161">
        <f>ALAPADATOK!J141</f>
        <v>0</v>
      </c>
      <c r="H35" s="26"/>
      <c r="I35" s="201"/>
      <c r="J35" s="78">
        <f>SUM(C35:H35)</f>
        <v>0</v>
      </c>
      <c r="K35" s="17"/>
      <c r="L35" s="152"/>
      <c r="M35" s="148"/>
      <c r="N35" s="148"/>
      <c r="O35" s="148"/>
      <c r="P35" s="148"/>
      <c r="Q35" s="148"/>
      <c r="R35" s="148"/>
    </row>
    <row r="36" spans="1:18" s="27" customFormat="1" ht="15.6">
      <c r="A36" s="28"/>
      <c r="B36" s="29"/>
      <c r="C36" s="13"/>
      <c r="D36" s="30"/>
      <c r="E36" s="31"/>
      <c r="F36" s="30"/>
      <c r="G36" s="30"/>
      <c r="H36" s="32"/>
      <c r="I36" s="32"/>
      <c r="J36" s="33"/>
      <c r="K36" s="17"/>
      <c r="L36" s="152"/>
      <c r="M36" s="148"/>
      <c r="N36" s="148"/>
      <c r="O36" s="148"/>
      <c r="P36" s="148"/>
      <c r="Q36" s="148"/>
      <c r="R36" s="148"/>
    </row>
    <row r="37" spans="1:18" s="27" customFormat="1" ht="50.4">
      <c r="A37" s="146" t="s">
        <v>97</v>
      </c>
      <c r="B37" s="115" t="s">
        <v>385</v>
      </c>
      <c r="C37" s="9"/>
      <c r="D37" s="150">
        <f>ALAPADATOK!D36</f>
        <v>10303</v>
      </c>
      <c r="E37" s="25"/>
      <c r="F37" s="150">
        <f>ALAPADATOK!I36</f>
        <v>0</v>
      </c>
      <c r="G37" s="119"/>
      <c r="H37" s="150">
        <f>ALAPADATOK!J143</f>
        <v>0</v>
      </c>
      <c r="I37" s="201"/>
      <c r="J37" s="78">
        <f>SUM(C37:H37)</f>
        <v>10303</v>
      </c>
      <c r="K37" s="17"/>
      <c r="L37" s="152"/>
      <c r="M37" s="148"/>
      <c r="N37" s="148"/>
      <c r="O37" s="148"/>
      <c r="P37" s="148"/>
      <c r="Q37" s="148"/>
      <c r="R37" s="148"/>
    </row>
    <row r="38" spans="1:18" s="27" customFormat="1" ht="15.6">
      <c r="A38" s="28"/>
      <c r="B38" s="29"/>
      <c r="C38" s="13"/>
      <c r="D38" s="30"/>
      <c r="E38" s="31"/>
      <c r="F38" s="30"/>
      <c r="G38" s="30"/>
      <c r="H38" s="32"/>
      <c r="I38" s="32"/>
      <c r="J38" s="33"/>
      <c r="K38" s="17"/>
      <c r="L38" s="152"/>
      <c r="M38" s="148"/>
      <c r="N38" s="148"/>
      <c r="O38" s="148"/>
      <c r="P38" s="148"/>
      <c r="Q38" s="148"/>
      <c r="R38" s="148"/>
    </row>
    <row r="39" spans="1:18" s="27" customFormat="1" ht="67.2">
      <c r="A39" s="789" t="s">
        <v>119</v>
      </c>
      <c r="B39" s="4" t="s">
        <v>472</v>
      </c>
      <c r="C39" s="9"/>
      <c r="D39" s="150">
        <f>ALAPADATOK!D38</f>
        <v>9430</v>
      </c>
      <c r="E39" s="25"/>
      <c r="F39" s="150">
        <f>ALAPADATOK!I38</f>
        <v>113379</v>
      </c>
      <c r="G39" s="119"/>
      <c r="H39" s="150">
        <f>ALAPADATOK!J145</f>
        <v>0</v>
      </c>
      <c r="I39" s="201"/>
      <c r="J39" s="78">
        <f>SUM(C39:H39)</f>
        <v>122809</v>
      </c>
      <c r="K39" s="17"/>
      <c r="L39" s="152"/>
      <c r="M39" s="148"/>
      <c r="N39" s="148"/>
      <c r="O39" s="148"/>
      <c r="P39" s="148"/>
      <c r="Q39" s="148"/>
      <c r="R39" s="148"/>
    </row>
    <row r="40" spans="1:18" s="27" customFormat="1" ht="55.5" customHeight="1">
      <c r="A40" s="790"/>
      <c r="B40" s="251" t="s">
        <v>423</v>
      </c>
      <c r="C40" s="151">
        <f>ALAPADATOK!D39</f>
        <v>0</v>
      </c>
      <c r="D40" s="119"/>
      <c r="E40" s="151">
        <f>ALAPADATOK!I39</f>
        <v>0</v>
      </c>
      <c r="F40" s="119"/>
      <c r="G40" s="151">
        <f>ALAPADATOK!J146</f>
        <v>0</v>
      </c>
      <c r="H40" s="119"/>
      <c r="I40" s="32"/>
      <c r="J40" s="78">
        <f t="shared" ref="J40:J41" si="1">SUM(C40:H40)</f>
        <v>0</v>
      </c>
      <c r="K40" s="17"/>
      <c r="L40" s="152"/>
      <c r="M40" s="148"/>
      <c r="N40" s="148"/>
      <c r="O40" s="148"/>
      <c r="P40" s="148"/>
      <c r="Q40" s="148"/>
      <c r="R40" s="148"/>
    </row>
    <row r="41" spans="1:18" s="27" customFormat="1" ht="46.8">
      <c r="A41" s="791"/>
      <c r="B41" s="251" t="s">
        <v>424</v>
      </c>
      <c r="C41" s="151">
        <f>ALAPADATOK!D40</f>
        <v>9430</v>
      </c>
      <c r="D41" s="119"/>
      <c r="E41" s="151">
        <f>ALAPADATOK!I40</f>
        <v>113379</v>
      </c>
      <c r="F41" s="119"/>
      <c r="G41" s="151">
        <f>ALAPADATOK!J147</f>
        <v>0</v>
      </c>
      <c r="H41" s="119"/>
      <c r="I41" s="32"/>
      <c r="J41" s="78">
        <f t="shared" si="1"/>
        <v>122809</v>
      </c>
      <c r="K41" s="17"/>
      <c r="L41" s="152"/>
      <c r="M41" s="148"/>
      <c r="N41" s="148"/>
      <c r="O41" s="148"/>
      <c r="P41" s="148"/>
      <c r="Q41" s="148"/>
      <c r="R41" s="148"/>
    </row>
    <row r="42" spans="1:18" s="27" customFormat="1" ht="16.8">
      <c r="A42" s="28"/>
      <c r="B42" s="116"/>
      <c r="C42" s="13"/>
      <c r="D42" s="30"/>
      <c r="E42" s="31"/>
      <c r="F42" s="30"/>
      <c r="G42" s="30"/>
      <c r="H42" s="32"/>
      <c r="I42" s="32"/>
      <c r="J42" s="91"/>
      <c r="K42" s="17"/>
      <c r="L42" s="152"/>
      <c r="M42" s="148"/>
      <c r="N42" s="148"/>
      <c r="O42" s="148"/>
      <c r="P42" s="148"/>
      <c r="Q42" s="148"/>
      <c r="R42" s="148"/>
    </row>
    <row r="43" spans="1:18" s="27" customFormat="1" ht="46.8">
      <c r="A43" s="789" t="s">
        <v>98</v>
      </c>
      <c r="B43" s="117" t="s">
        <v>386</v>
      </c>
      <c r="C43" s="118"/>
      <c r="D43" s="150">
        <f>ALAPADATOK!D42</f>
        <v>31497</v>
      </c>
      <c r="E43" s="88"/>
      <c r="F43" s="150">
        <f>ALAPADATOK!I42</f>
        <v>4000</v>
      </c>
      <c r="G43" s="119"/>
      <c r="H43" s="150">
        <f>ALAPADATOK!J149</f>
        <v>0</v>
      </c>
      <c r="I43" s="202"/>
      <c r="J43" s="78">
        <f>SUM(C43:H43)</f>
        <v>35497</v>
      </c>
      <c r="K43" s="17"/>
      <c r="L43" s="152"/>
      <c r="M43" s="148"/>
      <c r="N43" s="148"/>
      <c r="O43" s="148"/>
      <c r="P43" s="148"/>
      <c r="Q43" s="148"/>
      <c r="R43" s="148"/>
    </row>
    <row r="44" spans="1:18" s="27" customFormat="1" ht="46.8">
      <c r="A44" s="790"/>
      <c r="B44" s="247" t="s">
        <v>425</v>
      </c>
      <c r="C44" s="151">
        <f>ALAPADATOK!D43</f>
        <v>0</v>
      </c>
      <c r="D44" s="34"/>
      <c r="E44" s="161">
        <f>ALAPADATOK!I43</f>
        <v>0</v>
      </c>
      <c r="F44" s="34"/>
      <c r="G44" s="161">
        <f>ALAPADATOK!J150</f>
        <v>0</v>
      </c>
      <c r="H44" s="120"/>
      <c r="I44" s="202"/>
      <c r="J44" s="78">
        <f>SUM(C44:H44)</f>
        <v>0</v>
      </c>
      <c r="K44" s="17"/>
      <c r="L44" s="152"/>
      <c r="M44" s="148"/>
      <c r="N44" s="148"/>
      <c r="O44" s="148"/>
      <c r="P44" s="148"/>
      <c r="Q44" s="148"/>
      <c r="R44" s="148"/>
    </row>
    <row r="45" spans="1:18" s="27" customFormat="1" ht="78" hidden="1">
      <c r="A45" s="604"/>
      <c r="B45" s="247" t="s">
        <v>426</v>
      </c>
      <c r="C45" s="151">
        <f>ALAPADATOK!D44</f>
        <v>0</v>
      </c>
      <c r="D45" s="34"/>
      <c r="E45" s="161">
        <f>ALAPADATOK!I44</f>
        <v>0</v>
      </c>
      <c r="F45" s="34"/>
      <c r="G45" s="161">
        <f>ALAPADATOK!J151</f>
        <v>0</v>
      </c>
      <c r="H45" s="120"/>
      <c r="I45" s="202"/>
      <c r="J45" s="78">
        <f>SUM(C45:H45)</f>
        <v>0</v>
      </c>
      <c r="K45" s="17"/>
      <c r="L45" s="152"/>
      <c r="M45" s="148"/>
      <c r="N45" s="148"/>
      <c r="O45" s="148"/>
      <c r="P45" s="148"/>
      <c r="Q45" s="148"/>
      <c r="R45" s="148"/>
    </row>
    <row r="46" spans="1:18" s="27" customFormat="1" ht="15.6">
      <c r="A46" s="134"/>
      <c r="B46" s="112"/>
      <c r="C46" s="18"/>
      <c r="D46" s="311"/>
      <c r="E46" s="312"/>
      <c r="F46" s="311"/>
      <c r="G46" s="311"/>
      <c r="H46" s="313"/>
      <c r="I46" s="313"/>
      <c r="J46" s="314"/>
      <c r="K46" s="17"/>
      <c r="L46" s="152"/>
      <c r="M46" s="148"/>
      <c r="N46" s="148"/>
      <c r="O46" s="148"/>
      <c r="P46" s="148"/>
      <c r="Q46" s="148"/>
      <c r="R46" s="148"/>
    </row>
    <row r="47" spans="1:18" s="27" customFormat="1" ht="50.4">
      <c r="A47" s="792" t="s">
        <v>99</v>
      </c>
      <c r="B47" s="115" t="s">
        <v>387</v>
      </c>
      <c r="C47" s="83"/>
      <c r="D47" s="150">
        <f>ALAPADATOK!D46</f>
        <v>3911657</v>
      </c>
      <c r="E47" s="25"/>
      <c r="F47" s="150">
        <f>ALAPADATOK!I46</f>
        <v>3642759</v>
      </c>
      <c r="G47" s="119"/>
      <c r="H47" s="150">
        <f>ALAPADATOK!J152</f>
        <v>0</v>
      </c>
      <c r="I47" s="26"/>
      <c r="J47" s="78">
        <f>SUM(C47:H47)</f>
        <v>7554416</v>
      </c>
      <c r="K47" s="17"/>
      <c r="L47" s="152"/>
      <c r="M47" s="148"/>
      <c r="N47" s="148"/>
      <c r="O47" s="148"/>
      <c r="P47" s="148"/>
      <c r="Q47" s="148"/>
      <c r="R47" s="148"/>
    </row>
    <row r="48" spans="1:18" s="27" customFormat="1" ht="67.2">
      <c r="A48" s="792"/>
      <c r="B48" s="140" t="s">
        <v>391</v>
      </c>
      <c r="C48" s="83"/>
      <c r="D48" s="150">
        <f>ALAPADATOK!D47</f>
        <v>1279011</v>
      </c>
      <c r="E48" s="25"/>
      <c r="F48" s="150">
        <f>ALAPADATOK!I47</f>
        <v>1203877</v>
      </c>
      <c r="G48" s="119"/>
      <c r="H48" s="150">
        <f>ALAPADATOK!J153</f>
        <v>0</v>
      </c>
      <c r="I48" s="26"/>
      <c r="J48" s="78">
        <f>SUM(C48:H48)</f>
        <v>2482888</v>
      </c>
      <c r="K48" s="17"/>
      <c r="L48" s="152"/>
      <c r="M48" s="148"/>
      <c r="N48" s="148"/>
      <c r="O48" s="148"/>
      <c r="P48" s="148"/>
      <c r="Q48" s="148"/>
      <c r="R48" s="148"/>
    </row>
    <row r="49" spans="1:20" s="27" customFormat="1" ht="67.2">
      <c r="A49" s="792"/>
      <c r="B49" s="140" t="s">
        <v>417</v>
      </c>
      <c r="C49" s="83"/>
      <c r="D49" s="150">
        <f>ALAPADATOK!D48</f>
        <v>2632646</v>
      </c>
      <c r="E49" s="25"/>
      <c r="F49" s="150">
        <f>ALAPADATOK!I48</f>
        <v>2438882</v>
      </c>
      <c r="G49" s="119"/>
      <c r="H49" s="150">
        <f>ALAPADATOK!J154</f>
        <v>0</v>
      </c>
      <c r="I49" s="26"/>
      <c r="J49" s="78">
        <f>SUM(C49:H49)</f>
        <v>5071528</v>
      </c>
      <c r="K49" s="17"/>
      <c r="L49" s="152"/>
      <c r="M49" s="148"/>
      <c r="N49" s="148"/>
      <c r="O49" s="148"/>
      <c r="P49" s="148"/>
      <c r="Q49" s="148"/>
      <c r="R49" s="148"/>
    </row>
    <row r="50" spans="1:20" s="27" customFormat="1" ht="16.8">
      <c r="A50" s="28"/>
      <c r="B50" s="130"/>
      <c r="C50" s="82"/>
      <c r="D50" s="30"/>
      <c r="E50" s="31"/>
      <c r="F50" s="30"/>
      <c r="G50" s="30"/>
      <c r="H50" s="32"/>
      <c r="I50" s="32"/>
      <c r="J50" s="91"/>
      <c r="K50" s="17"/>
      <c r="L50" s="152"/>
      <c r="M50" s="148"/>
      <c r="N50" s="148"/>
      <c r="O50" s="148"/>
      <c r="P50" s="148"/>
      <c r="Q50" s="148"/>
      <c r="R50" s="148"/>
    </row>
    <row r="51" spans="1:20" s="27" customFormat="1" ht="50.4">
      <c r="A51" s="28" t="s">
        <v>100</v>
      </c>
      <c r="B51" s="130" t="s">
        <v>388</v>
      </c>
      <c r="C51" s="82"/>
      <c r="D51" s="150">
        <f>ALAPADATOK!D50</f>
        <v>3943154</v>
      </c>
      <c r="E51" s="31"/>
      <c r="F51" s="150">
        <f>ALAPADATOK!I50</f>
        <v>3646759</v>
      </c>
      <c r="G51" s="205"/>
      <c r="H51" s="150">
        <f>ALAPADATOK!J156</f>
        <v>0</v>
      </c>
      <c r="I51" s="32"/>
      <c r="J51" s="78">
        <f>SUM(C51:H51)</f>
        <v>7589913</v>
      </c>
      <c r="K51" s="17"/>
      <c r="L51" s="152"/>
      <c r="M51" s="148"/>
      <c r="N51" s="148"/>
      <c r="O51" s="148"/>
      <c r="P51" s="148"/>
      <c r="Q51" s="148"/>
      <c r="R51" s="148"/>
    </row>
    <row r="52" spans="1:20" s="27" customFormat="1" ht="15.6">
      <c r="A52" s="28"/>
      <c r="B52" s="29"/>
      <c r="C52" s="32"/>
      <c r="D52" s="30"/>
      <c r="E52" s="31"/>
      <c r="F52" s="30"/>
      <c r="G52" s="30"/>
      <c r="H52" s="32"/>
      <c r="I52" s="32"/>
      <c r="J52" s="33"/>
      <c r="K52" s="17"/>
      <c r="L52" s="152"/>
      <c r="M52" s="148"/>
      <c r="N52" s="148"/>
      <c r="O52" s="148"/>
      <c r="P52" s="148"/>
      <c r="Q52" s="148"/>
      <c r="R52" s="148"/>
    </row>
    <row r="53" spans="1:20" s="36" customFormat="1" ht="67.2">
      <c r="A53" s="146" t="s">
        <v>141</v>
      </c>
      <c r="B53" s="115" t="s">
        <v>389</v>
      </c>
      <c r="C53" s="83"/>
      <c r="D53" s="150">
        <f>ALAPADATOK!D52</f>
        <v>9555038</v>
      </c>
      <c r="E53" s="83"/>
      <c r="F53" s="150">
        <f>ALAPADATOK!I52</f>
        <v>7910117</v>
      </c>
      <c r="G53" s="119"/>
      <c r="H53" s="150">
        <f>ALAPADATOK!J158</f>
        <v>0</v>
      </c>
      <c r="I53" s="203"/>
      <c r="J53" s="78">
        <f>SUM(C53:H53)</f>
        <v>17465155</v>
      </c>
      <c r="K53" s="35"/>
      <c r="L53" s="152"/>
      <c r="M53" s="156"/>
      <c r="N53" s="148"/>
      <c r="O53" s="148"/>
      <c r="P53" s="148"/>
      <c r="Q53" s="148"/>
      <c r="R53" s="148"/>
    </row>
    <row r="54" spans="1:20" s="36" customFormat="1" ht="16.8">
      <c r="A54" s="305"/>
      <c r="B54" s="135"/>
      <c r="C54" s="136"/>
      <c r="D54" s="137"/>
      <c r="E54" s="136"/>
      <c r="F54" s="137"/>
      <c r="G54" s="137"/>
      <c r="H54" s="138"/>
      <c r="I54" s="204"/>
      <c r="J54" s="141"/>
      <c r="K54" s="35"/>
      <c r="L54" s="152"/>
      <c r="M54" s="148"/>
      <c r="N54" s="148"/>
      <c r="O54" s="148"/>
      <c r="P54" s="148"/>
      <c r="Q54" s="148"/>
      <c r="R54" s="148"/>
    </row>
    <row r="55" spans="1:20" s="36" customFormat="1" ht="50.4">
      <c r="A55" s="789" t="s">
        <v>142</v>
      </c>
      <c r="B55" s="135" t="s">
        <v>390</v>
      </c>
      <c r="C55" s="136"/>
      <c r="D55" s="77">
        <f>ALAPADATOK!D54</f>
        <v>-721</v>
      </c>
      <c r="E55" s="136"/>
      <c r="F55" s="77">
        <f>ALAPADATOK!I54</f>
        <v>-759</v>
      </c>
      <c r="G55" s="206"/>
      <c r="H55" s="77">
        <f>ALAPADATOK!J160</f>
        <v>0</v>
      </c>
      <c r="I55" s="204"/>
      <c r="J55" s="78">
        <f>SUM(C55:H55)</f>
        <v>-1480</v>
      </c>
      <c r="K55" s="35"/>
      <c r="L55" s="152"/>
      <c r="M55" s="156"/>
      <c r="N55" s="148"/>
      <c r="O55" s="148"/>
      <c r="P55" s="148"/>
      <c r="Q55" s="148"/>
      <c r="R55" s="148"/>
    </row>
    <row r="56" spans="1:20" s="36" customFormat="1" ht="16.8">
      <c r="A56" s="790"/>
      <c r="B56" s="429" t="s">
        <v>392</v>
      </c>
      <c r="C56" s="136"/>
      <c r="D56" s="77">
        <f>ALAPADATOK!D55</f>
        <v>-59</v>
      </c>
      <c r="E56" s="136"/>
      <c r="F56" s="77">
        <f>ALAPADATOK!I55</f>
        <v>-877</v>
      </c>
      <c r="G56" s="206"/>
      <c r="H56" s="77">
        <f>ALAPADATOK!J161</f>
        <v>0</v>
      </c>
      <c r="I56" s="204"/>
      <c r="J56" s="78">
        <f>SUM(C56:H56)</f>
        <v>-936</v>
      </c>
      <c r="K56" s="35"/>
      <c r="L56" s="152"/>
      <c r="M56" s="156"/>
      <c r="N56" s="148"/>
      <c r="O56" s="148"/>
      <c r="P56" s="148"/>
      <c r="Q56" s="148"/>
      <c r="R56" s="148"/>
    </row>
    <row r="57" spans="1:20" ht="17.399999999999999" thickBot="1">
      <c r="A57" s="793"/>
      <c r="B57" s="446" t="s">
        <v>393</v>
      </c>
      <c r="C57" s="37"/>
      <c r="D57" s="430">
        <f>ALAPADATOK!D56</f>
        <v>-662</v>
      </c>
      <c r="E57" s="38"/>
      <c r="F57" s="430">
        <f>ALAPADATOK!I56</f>
        <v>118</v>
      </c>
      <c r="G57" s="431"/>
      <c r="H57" s="430">
        <f>ALAPADATOK!J162</f>
        <v>0</v>
      </c>
      <c r="I57" s="432"/>
      <c r="J57" s="433">
        <f>SUM(C57:H57)</f>
        <v>-544</v>
      </c>
      <c r="K57" s="144"/>
      <c r="L57" s="152"/>
      <c r="M57" s="157"/>
      <c r="N57" s="157"/>
      <c r="O57" s="157"/>
      <c r="P57" s="157"/>
      <c r="Q57" s="157"/>
      <c r="R57" s="148"/>
    </row>
    <row r="58" spans="1:20">
      <c r="A58" s="127"/>
      <c r="C58" s="1"/>
      <c r="D58" s="39"/>
      <c r="E58" s="2"/>
      <c r="F58" s="39"/>
      <c r="G58" s="39"/>
      <c r="H58" s="3"/>
      <c r="I58" s="122"/>
      <c r="J58" s="123"/>
      <c r="K58" s="124"/>
      <c r="L58" s="123"/>
      <c r="M58" s="123"/>
    </row>
    <row r="59" spans="1:20" ht="31.8">
      <c r="A59" s="121" t="s">
        <v>209</v>
      </c>
      <c r="C59" s="1"/>
      <c r="D59" s="1"/>
      <c r="E59" s="2"/>
      <c r="F59" s="1"/>
      <c r="G59" s="1"/>
      <c r="H59" s="3"/>
      <c r="I59" s="122"/>
      <c r="J59" s="123"/>
      <c r="K59" s="124"/>
      <c r="L59" s="123"/>
      <c r="M59" s="123"/>
    </row>
    <row r="60" spans="1:20" ht="15" thickBot="1">
      <c r="A60" s="127"/>
      <c r="C60" s="1"/>
      <c r="D60" s="1"/>
      <c r="E60" s="2"/>
      <c r="F60" s="1"/>
      <c r="G60" s="1"/>
      <c r="H60" s="3"/>
      <c r="I60" s="122"/>
      <c r="J60" s="123"/>
      <c r="K60" s="124"/>
      <c r="L60" s="123"/>
      <c r="M60" s="123"/>
    </row>
    <row r="61" spans="1:20" s="128" customFormat="1" ht="23.4" thickTop="1">
      <c r="A61" s="794" t="s">
        <v>6</v>
      </c>
      <c r="B61" s="807" t="s">
        <v>7</v>
      </c>
      <c r="C61" s="818" t="s">
        <v>8</v>
      </c>
      <c r="D61" s="818"/>
      <c r="E61" s="818"/>
      <c r="F61" s="818"/>
      <c r="G61" s="818"/>
      <c r="H61" s="819"/>
      <c r="I61" s="810" t="s">
        <v>9</v>
      </c>
      <c r="J61" s="810"/>
      <c r="K61" s="810"/>
      <c r="L61" s="810"/>
      <c r="M61" s="810"/>
      <c r="N61" s="811"/>
      <c r="O61" s="809" t="s">
        <v>167</v>
      </c>
      <c r="P61" s="810"/>
      <c r="Q61" s="810"/>
      <c r="R61" s="810"/>
      <c r="S61" s="810"/>
      <c r="T61" s="811"/>
    </row>
    <row r="62" spans="1:20" s="128" customFormat="1" ht="21" customHeight="1">
      <c r="A62" s="795"/>
      <c r="B62" s="808"/>
      <c r="C62" s="816" t="s">
        <v>10</v>
      </c>
      <c r="D62" s="816"/>
      <c r="E62" s="816"/>
      <c r="F62" s="816" t="s">
        <v>11</v>
      </c>
      <c r="G62" s="816"/>
      <c r="H62" s="817"/>
      <c r="I62" s="813" t="s">
        <v>10</v>
      </c>
      <c r="J62" s="813"/>
      <c r="K62" s="813"/>
      <c r="L62" s="814" t="s">
        <v>11</v>
      </c>
      <c r="M62" s="813"/>
      <c r="N62" s="815"/>
      <c r="O62" s="812" t="s">
        <v>10</v>
      </c>
      <c r="P62" s="813"/>
      <c r="Q62" s="813"/>
      <c r="R62" s="814" t="s">
        <v>11</v>
      </c>
      <c r="S62" s="813"/>
      <c r="T62" s="815"/>
    </row>
    <row r="63" spans="1:20" s="128" customFormat="1" ht="21" customHeight="1">
      <c r="A63" s="796"/>
      <c r="B63" s="808"/>
      <c r="C63" s="295" t="s">
        <v>12</v>
      </c>
      <c r="D63" s="295" t="s">
        <v>13</v>
      </c>
      <c r="E63" s="40" t="s">
        <v>14</v>
      </c>
      <c r="F63" s="295" t="s">
        <v>12</v>
      </c>
      <c r="G63" s="295" t="s">
        <v>13</v>
      </c>
      <c r="H63" s="41" t="s">
        <v>14</v>
      </c>
      <c r="I63" s="297" t="s">
        <v>12</v>
      </c>
      <c r="J63" s="295" t="s">
        <v>13</v>
      </c>
      <c r="K63" s="40" t="s">
        <v>14</v>
      </c>
      <c r="L63" s="295" t="s">
        <v>12</v>
      </c>
      <c r="M63" s="295" t="s">
        <v>13</v>
      </c>
      <c r="N63" s="296" t="s">
        <v>14</v>
      </c>
      <c r="O63" s="211" t="s">
        <v>12</v>
      </c>
      <c r="P63" s="295" t="s">
        <v>13</v>
      </c>
      <c r="Q63" s="40" t="s">
        <v>14</v>
      </c>
      <c r="R63" s="295" t="s">
        <v>12</v>
      </c>
      <c r="S63" s="295" t="s">
        <v>13</v>
      </c>
      <c r="T63" s="296" t="s">
        <v>14</v>
      </c>
    </row>
    <row r="64" spans="1:20" ht="16.2">
      <c r="A64" s="288">
        <v>1</v>
      </c>
      <c r="B64" s="92" t="s">
        <v>234</v>
      </c>
      <c r="C64" s="42" t="s">
        <v>15</v>
      </c>
      <c r="D64" s="42" t="s">
        <v>16</v>
      </c>
      <c r="E64" s="43">
        <f>D53</f>
        <v>9555038</v>
      </c>
      <c r="F64" s="42" t="s">
        <v>17</v>
      </c>
      <c r="G64" s="42" t="s">
        <v>18</v>
      </c>
      <c r="H64" s="44">
        <f>E64</f>
        <v>9555038</v>
      </c>
      <c r="I64" s="45" t="s">
        <v>15</v>
      </c>
      <c r="J64" s="42" t="s">
        <v>16</v>
      </c>
      <c r="K64" s="43">
        <f>F53</f>
        <v>7910117</v>
      </c>
      <c r="L64" s="42" t="s">
        <v>17</v>
      </c>
      <c r="M64" s="42" t="s">
        <v>18</v>
      </c>
      <c r="N64" s="207">
        <f>K64</f>
        <v>7910117</v>
      </c>
      <c r="O64" s="212" t="s">
        <v>15</v>
      </c>
      <c r="P64" s="42" t="s">
        <v>16</v>
      </c>
      <c r="Q64" s="43">
        <f>H53</f>
        <v>0</v>
      </c>
      <c r="R64" s="42" t="s">
        <v>17</v>
      </c>
      <c r="S64" s="42" t="s">
        <v>18</v>
      </c>
      <c r="T64" s="44">
        <f>Q64</f>
        <v>0</v>
      </c>
    </row>
    <row r="65" spans="1:20" s="36" customFormat="1" ht="15.6">
      <c r="A65" s="288" t="s">
        <v>19</v>
      </c>
      <c r="B65" s="763" t="s">
        <v>222</v>
      </c>
      <c r="C65" s="42" t="s">
        <v>15</v>
      </c>
      <c r="D65" s="42" t="s">
        <v>20</v>
      </c>
      <c r="E65" s="43">
        <f>F30</f>
        <v>5390700</v>
      </c>
      <c r="F65" s="42" t="s">
        <v>107</v>
      </c>
      <c r="G65" s="42" t="s">
        <v>21</v>
      </c>
      <c r="H65" s="44">
        <f>E65</f>
        <v>5390700</v>
      </c>
      <c r="I65" s="45" t="s">
        <v>22</v>
      </c>
      <c r="J65" s="42" t="s">
        <v>23</v>
      </c>
      <c r="K65" s="43">
        <f>E65</f>
        <v>5390700</v>
      </c>
      <c r="L65" s="42" t="s">
        <v>24</v>
      </c>
      <c r="M65" s="42" t="s">
        <v>25</v>
      </c>
      <c r="N65" s="207">
        <f>K65</f>
        <v>5390700</v>
      </c>
      <c r="O65" s="214"/>
      <c r="P65" s="89"/>
      <c r="Q65" s="97"/>
      <c r="R65" s="89"/>
      <c r="S65" s="89"/>
      <c r="T65" s="90"/>
    </row>
    <row r="66" spans="1:20" ht="15.6">
      <c r="A66" s="288" t="s">
        <v>26</v>
      </c>
      <c r="B66" s="785"/>
      <c r="C66" s="42" t="s">
        <v>27</v>
      </c>
      <c r="D66" s="42" t="s">
        <v>28</v>
      </c>
      <c r="E66" s="46">
        <f>E65</f>
        <v>5390700</v>
      </c>
      <c r="F66" s="42" t="s">
        <v>21</v>
      </c>
      <c r="G66" s="42" t="s">
        <v>29</v>
      </c>
      <c r="H66" s="44">
        <f>E66</f>
        <v>5390700</v>
      </c>
      <c r="I66" s="45" t="s">
        <v>30</v>
      </c>
      <c r="J66" s="42" t="s">
        <v>31</v>
      </c>
      <c r="K66" s="43">
        <f>K65</f>
        <v>5390700</v>
      </c>
      <c r="L66" s="47" t="s">
        <v>18</v>
      </c>
      <c r="M66" s="47" t="s">
        <v>24</v>
      </c>
      <c r="N66" s="207">
        <f>K66</f>
        <v>5390700</v>
      </c>
      <c r="O66" s="214"/>
      <c r="P66" s="89"/>
      <c r="Q66" s="97"/>
      <c r="R66" s="220"/>
      <c r="S66" s="220"/>
      <c r="T66" s="90"/>
    </row>
    <row r="67" spans="1:20" ht="15.6">
      <c r="A67" s="288" t="s">
        <v>32</v>
      </c>
      <c r="B67" s="786"/>
      <c r="C67" s="48"/>
      <c r="D67" s="49"/>
      <c r="E67" s="50"/>
      <c r="F67" s="49"/>
      <c r="G67" s="49"/>
      <c r="H67" s="51"/>
      <c r="I67" s="45" t="s">
        <v>33</v>
      </c>
      <c r="J67" s="42" t="s">
        <v>28</v>
      </c>
      <c r="K67" s="43">
        <f>K66</f>
        <v>5390700</v>
      </c>
      <c r="L67" s="52"/>
      <c r="M67" s="52"/>
      <c r="N67" s="208"/>
      <c r="O67" s="214"/>
      <c r="P67" s="89"/>
      <c r="Q67" s="97"/>
      <c r="R67" s="220"/>
      <c r="S67" s="220"/>
      <c r="T67" s="221"/>
    </row>
    <row r="68" spans="1:20" ht="16.2">
      <c r="A68" s="288" t="s">
        <v>113</v>
      </c>
      <c r="B68" s="94" t="s">
        <v>210</v>
      </c>
      <c r="C68" s="89"/>
      <c r="D68" s="89"/>
      <c r="E68" s="50"/>
      <c r="F68" s="53" t="s">
        <v>46</v>
      </c>
      <c r="G68" s="53" t="s">
        <v>29</v>
      </c>
      <c r="H68" s="87">
        <f>E35</f>
        <v>0</v>
      </c>
      <c r="I68" s="142"/>
      <c r="J68" s="89"/>
      <c r="K68" s="97"/>
      <c r="L68" s="53" t="s">
        <v>44</v>
      </c>
      <c r="M68" s="53" t="s">
        <v>29</v>
      </c>
      <c r="N68" s="233">
        <f>IF(H68&gt;=0,E34-E35,0)</f>
        <v>110531</v>
      </c>
      <c r="O68" s="214"/>
      <c r="P68" s="89"/>
      <c r="Q68" s="97"/>
      <c r="R68" s="89"/>
      <c r="S68" s="89"/>
      <c r="T68" s="221"/>
    </row>
    <row r="69" spans="1:20" ht="16.2">
      <c r="A69" s="288" t="s">
        <v>114</v>
      </c>
      <c r="B69" s="94" t="s">
        <v>211</v>
      </c>
      <c r="C69" s="89"/>
      <c r="D69" s="89"/>
      <c r="E69" s="50"/>
      <c r="F69" s="53" t="s">
        <v>46</v>
      </c>
      <c r="G69" s="53" t="s">
        <v>29</v>
      </c>
      <c r="H69" s="87">
        <f>G35</f>
        <v>0</v>
      </c>
      <c r="I69" s="142"/>
      <c r="J69" s="89"/>
      <c r="K69" s="97"/>
      <c r="L69" s="89"/>
      <c r="M69" s="89"/>
      <c r="N69" s="225"/>
      <c r="O69" s="214"/>
      <c r="P69" s="89"/>
      <c r="Q69" s="97"/>
      <c r="R69" s="53" t="s">
        <v>44</v>
      </c>
      <c r="S69" s="53" t="s">
        <v>29</v>
      </c>
      <c r="T69" s="213">
        <f>IF(H69&gt;=0,G34-G35,0)</f>
        <v>0</v>
      </c>
    </row>
    <row r="70" spans="1:20" ht="31.5" customHeight="1">
      <c r="A70" s="288" t="s">
        <v>115</v>
      </c>
      <c r="B70" s="763" t="s">
        <v>212</v>
      </c>
      <c r="C70" s="42" t="s">
        <v>15</v>
      </c>
      <c r="D70" s="42" t="s">
        <v>155</v>
      </c>
      <c r="E70" s="86">
        <f>H30</f>
        <v>0</v>
      </c>
      <c r="F70" s="42" t="s">
        <v>107</v>
      </c>
      <c r="G70" s="42" t="s">
        <v>166</v>
      </c>
      <c r="H70" s="87">
        <f>E70</f>
        <v>0</v>
      </c>
      <c r="I70" s="142"/>
      <c r="J70" s="89"/>
      <c r="K70" s="97"/>
      <c r="L70" s="89"/>
      <c r="M70" s="89"/>
      <c r="N70" s="225"/>
      <c r="O70" s="212" t="s">
        <v>94</v>
      </c>
      <c r="P70" s="42" t="s">
        <v>23</v>
      </c>
      <c r="Q70" s="43">
        <f>H70</f>
        <v>0</v>
      </c>
      <c r="R70" s="42" t="s">
        <v>24</v>
      </c>
      <c r="S70" s="42" t="s">
        <v>101</v>
      </c>
      <c r="T70" s="44">
        <f>Q70</f>
        <v>0</v>
      </c>
    </row>
    <row r="71" spans="1:20" ht="15.6">
      <c r="A71" s="288" t="s">
        <v>143</v>
      </c>
      <c r="B71" s="764"/>
      <c r="C71" s="42" t="s">
        <v>154</v>
      </c>
      <c r="D71" s="42" t="s">
        <v>28</v>
      </c>
      <c r="E71" s="86">
        <f>E70</f>
        <v>0</v>
      </c>
      <c r="F71" s="42" t="s">
        <v>166</v>
      </c>
      <c r="G71" s="42" t="s">
        <v>29</v>
      </c>
      <c r="H71" s="87">
        <f>E71</f>
        <v>0</v>
      </c>
      <c r="I71" s="142"/>
      <c r="J71" s="89"/>
      <c r="K71" s="97"/>
      <c r="L71" s="89"/>
      <c r="M71" s="89"/>
      <c r="N71" s="225"/>
      <c r="O71" s="212" t="s">
        <v>30</v>
      </c>
      <c r="P71" s="42" t="s">
        <v>150</v>
      </c>
      <c r="Q71" s="43">
        <f>H71</f>
        <v>0</v>
      </c>
      <c r="R71" s="47" t="s">
        <v>18</v>
      </c>
      <c r="S71" s="47" t="s">
        <v>35</v>
      </c>
      <c r="T71" s="44">
        <f>Q71</f>
        <v>0</v>
      </c>
    </row>
    <row r="72" spans="1:20" ht="15.6">
      <c r="A72" s="288" t="s">
        <v>168</v>
      </c>
      <c r="B72" s="765"/>
      <c r="C72" s="223"/>
      <c r="D72" s="223"/>
      <c r="E72" s="224"/>
      <c r="F72" s="89"/>
      <c r="G72" s="89"/>
      <c r="H72" s="222"/>
      <c r="I72" s="142"/>
      <c r="J72" s="89"/>
      <c r="K72" s="97"/>
      <c r="L72" s="89"/>
      <c r="M72" s="89"/>
      <c r="N72" s="225"/>
      <c r="O72" s="212" t="s">
        <v>33</v>
      </c>
      <c r="P72" s="42" t="s">
        <v>28</v>
      </c>
      <c r="Q72" s="43">
        <f>Q71</f>
        <v>0</v>
      </c>
      <c r="R72" s="220"/>
      <c r="S72" s="220"/>
      <c r="T72" s="90"/>
    </row>
    <row r="73" spans="1:20" ht="32.4">
      <c r="A73" s="288" t="s">
        <v>116</v>
      </c>
      <c r="B73" s="93" t="s">
        <v>213</v>
      </c>
      <c r="C73" s="42" t="s">
        <v>33</v>
      </c>
      <c r="D73" s="42" t="s">
        <v>28</v>
      </c>
      <c r="E73" s="43">
        <f>D30</f>
        <v>6946765</v>
      </c>
      <c r="F73" s="53" t="s">
        <v>18</v>
      </c>
      <c r="G73" s="53" t="s">
        <v>29</v>
      </c>
      <c r="H73" s="54">
        <f>E73</f>
        <v>6946765</v>
      </c>
      <c r="I73" s="55"/>
      <c r="J73" s="56"/>
      <c r="K73" s="57"/>
      <c r="L73" s="56"/>
      <c r="M73" s="56"/>
      <c r="N73" s="149"/>
      <c r="O73" s="215"/>
      <c r="P73" s="56"/>
      <c r="Q73" s="57"/>
      <c r="R73" s="56"/>
      <c r="S73" s="56"/>
      <c r="T73" s="58"/>
    </row>
    <row r="74" spans="1:20" ht="32.4">
      <c r="A74" s="293" t="s">
        <v>117</v>
      </c>
      <c r="B74" s="94" t="s">
        <v>144</v>
      </c>
      <c r="C74" s="89"/>
      <c r="D74" s="89"/>
      <c r="E74" s="50"/>
      <c r="F74" s="53" t="s">
        <v>44</v>
      </c>
      <c r="G74" s="53" t="s">
        <v>29</v>
      </c>
      <c r="H74" s="95">
        <f>C34</f>
        <v>400945</v>
      </c>
      <c r="I74" s="55"/>
      <c r="J74" s="56"/>
      <c r="K74" s="57"/>
      <c r="L74" s="56"/>
      <c r="M74" s="56"/>
      <c r="N74" s="149"/>
      <c r="O74" s="215"/>
      <c r="P74" s="56"/>
      <c r="Q74" s="57"/>
      <c r="R74" s="56"/>
      <c r="S74" s="56"/>
      <c r="T74" s="58"/>
    </row>
    <row r="75" spans="1:20" ht="15.6">
      <c r="A75" s="766">
        <v>4</v>
      </c>
      <c r="B75" s="763" t="s">
        <v>145</v>
      </c>
      <c r="C75" s="42" t="s">
        <v>34</v>
      </c>
      <c r="D75" s="42" t="s">
        <v>23</v>
      </c>
      <c r="E75" s="43">
        <f t="shared" ref="E75:E80" si="2">C5</f>
        <v>6698131</v>
      </c>
      <c r="F75" s="779" t="s">
        <v>35</v>
      </c>
      <c r="G75" s="779" t="s">
        <v>25</v>
      </c>
      <c r="H75" s="776">
        <f>SUM(E75:E80)</f>
        <v>25415626</v>
      </c>
      <c r="I75" s="55"/>
      <c r="J75" s="56"/>
      <c r="K75" s="57"/>
      <c r="L75" s="56"/>
      <c r="M75" s="56"/>
      <c r="N75" s="149"/>
      <c r="O75" s="215"/>
      <c r="P75" s="56"/>
      <c r="Q75" s="57"/>
      <c r="R75" s="56"/>
      <c r="S75" s="56"/>
      <c r="T75" s="58"/>
    </row>
    <row r="76" spans="1:20" ht="15.6">
      <c r="A76" s="767"/>
      <c r="B76" s="764"/>
      <c r="C76" s="42" t="s">
        <v>36</v>
      </c>
      <c r="D76" s="42" t="s">
        <v>23</v>
      </c>
      <c r="E76" s="43">
        <f t="shared" si="2"/>
        <v>6673370</v>
      </c>
      <c r="F76" s="780"/>
      <c r="G76" s="780"/>
      <c r="H76" s="777"/>
      <c r="I76" s="55"/>
      <c r="J76" s="56"/>
      <c r="K76" s="57"/>
      <c r="L76" s="56"/>
      <c r="M76" s="56"/>
      <c r="N76" s="149"/>
      <c r="O76" s="215"/>
      <c r="P76" s="56"/>
      <c r="Q76" s="57"/>
      <c r="R76" s="56"/>
      <c r="S76" s="56"/>
      <c r="T76" s="58"/>
    </row>
    <row r="77" spans="1:20" ht="15.6">
      <c r="A77" s="767"/>
      <c r="B77" s="764"/>
      <c r="C77" s="42" t="s">
        <v>37</v>
      </c>
      <c r="D77" s="42" t="s">
        <v>23</v>
      </c>
      <c r="E77" s="43">
        <f>C7</f>
        <v>11690849</v>
      </c>
      <c r="F77" s="780"/>
      <c r="G77" s="780"/>
      <c r="H77" s="777"/>
      <c r="I77" s="55"/>
      <c r="J77" s="56"/>
      <c r="K77" s="57"/>
      <c r="L77" s="56"/>
      <c r="M77" s="56"/>
      <c r="N77" s="149"/>
      <c r="O77" s="215"/>
      <c r="P77" s="56"/>
      <c r="Q77" s="57"/>
      <c r="R77" s="56"/>
      <c r="S77" s="56"/>
      <c r="T77" s="58"/>
    </row>
    <row r="78" spans="1:20" ht="15.6">
      <c r="A78" s="767"/>
      <c r="B78" s="764"/>
      <c r="C78" s="42" t="s">
        <v>38</v>
      </c>
      <c r="D78" s="42" t="s">
        <v>23</v>
      </c>
      <c r="E78" s="43">
        <f t="shared" si="2"/>
        <v>353276</v>
      </c>
      <c r="F78" s="780"/>
      <c r="G78" s="780"/>
      <c r="H78" s="777"/>
      <c r="I78" s="55"/>
      <c r="J78" s="56"/>
      <c r="K78" s="57"/>
      <c r="L78" s="56"/>
      <c r="M78" s="56"/>
      <c r="N78" s="149"/>
      <c r="O78" s="215"/>
      <c r="P78" s="56"/>
      <c r="Q78" s="57"/>
      <c r="R78" s="56"/>
      <c r="S78" s="56"/>
      <c r="T78" s="58"/>
    </row>
    <row r="79" spans="1:20" ht="15.6">
      <c r="A79" s="767"/>
      <c r="B79" s="764"/>
      <c r="C79" s="42" t="s">
        <v>40</v>
      </c>
      <c r="D79" s="42" t="s">
        <v>23</v>
      </c>
      <c r="E79" s="43">
        <f t="shared" si="2"/>
        <v>0</v>
      </c>
      <c r="F79" s="780"/>
      <c r="G79" s="780"/>
      <c r="H79" s="777"/>
      <c r="I79" s="55"/>
      <c r="J79" s="56"/>
      <c r="K79" s="57"/>
      <c r="L79" s="56"/>
      <c r="M79" s="56"/>
      <c r="N79" s="149"/>
      <c r="O79" s="215"/>
      <c r="P79" s="56"/>
      <c r="Q79" s="57"/>
      <c r="R79" s="56"/>
      <c r="S79" s="56"/>
      <c r="T79" s="58"/>
    </row>
    <row r="80" spans="1:20" ht="15.6">
      <c r="A80" s="768"/>
      <c r="B80" s="765"/>
      <c r="C80" s="53" t="s">
        <v>39</v>
      </c>
      <c r="D80" s="42" t="s">
        <v>23</v>
      </c>
      <c r="E80" s="43">
        <f t="shared" si="2"/>
        <v>0</v>
      </c>
      <c r="F80" s="781"/>
      <c r="G80" s="781"/>
      <c r="H80" s="778"/>
      <c r="I80" s="55"/>
      <c r="J80" s="56"/>
      <c r="K80" s="57"/>
      <c r="L80" s="56"/>
      <c r="M80" s="56"/>
      <c r="N80" s="149"/>
      <c r="O80" s="215"/>
      <c r="P80" s="56"/>
      <c r="Q80" s="57"/>
      <c r="R80" s="56"/>
      <c r="S80" s="56"/>
      <c r="T80" s="58"/>
    </row>
    <row r="81" spans="1:20" ht="32.4">
      <c r="A81" s="288">
        <v>5</v>
      </c>
      <c r="B81" s="131" t="s">
        <v>122</v>
      </c>
      <c r="C81" s="56"/>
      <c r="D81" s="56"/>
      <c r="E81" s="57"/>
      <c r="F81" s="56"/>
      <c r="G81" s="56"/>
      <c r="H81" s="58"/>
      <c r="I81" s="55"/>
      <c r="J81" s="56"/>
      <c r="K81" s="57"/>
      <c r="L81" s="56"/>
      <c r="M81" s="56"/>
      <c r="N81" s="149"/>
      <c r="O81" s="215"/>
      <c r="P81" s="56"/>
      <c r="Q81" s="57"/>
      <c r="R81" s="56"/>
      <c r="S81" s="56"/>
      <c r="T81" s="58"/>
    </row>
    <row r="82" spans="1:20" ht="31.5" customHeight="1">
      <c r="A82" s="769" t="s">
        <v>41</v>
      </c>
      <c r="B82" s="763" t="s">
        <v>214</v>
      </c>
      <c r="C82" s="42" t="s">
        <v>30</v>
      </c>
      <c r="D82" s="42" t="s">
        <v>42</v>
      </c>
      <c r="E82" s="43">
        <f>IF(H82&gt;0,IF(H82&gt;E75,E75,H82),0)</f>
        <v>6698131</v>
      </c>
      <c r="F82" s="42" t="s">
        <v>29</v>
      </c>
      <c r="G82" s="42" t="s">
        <v>35</v>
      </c>
      <c r="H82" s="44">
        <f>IF(J21&gt;0,J21,0)</f>
        <v>17827193</v>
      </c>
      <c r="I82" s="55"/>
      <c r="J82" s="56"/>
      <c r="K82" s="57"/>
      <c r="L82" s="56"/>
      <c r="M82" s="56"/>
      <c r="N82" s="149"/>
      <c r="O82" s="215"/>
      <c r="P82" s="56"/>
      <c r="Q82" s="57"/>
      <c r="R82" s="56"/>
      <c r="S82" s="56"/>
      <c r="T82" s="58"/>
    </row>
    <row r="83" spans="1:20" ht="15.6">
      <c r="A83" s="770"/>
      <c r="B83" s="764"/>
      <c r="C83" s="42" t="s">
        <v>30</v>
      </c>
      <c r="D83" s="42" t="s">
        <v>47</v>
      </c>
      <c r="E83" s="43">
        <v>6673370</v>
      </c>
      <c r="F83" s="89"/>
      <c r="G83" s="89"/>
      <c r="H83" s="90"/>
      <c r="I83" s="55"/>
      <c r="J83" s="56"/>
      <c r="K83" s="57"/>
      <c r="L83" s="56"/>
      <c r="M83" s="56"/>
      <c r="N83" s="149"/>
      <c r="O83" s="215"/>
      <c r="P83" s="56"/>
      <c r="Q83" s="57"/>
      <c r="R83" s="56"/>
      <c r="S83" s="56"/>
      <c r="T83" s="58"/>
    </row>
    <row r="84" spans="1:20" ht="15.6">
      <c r="A84" s="770"/>
      <c r="B84" s="764"/>
      <c r="C84" s="42" t="s">
        <v>30</v>
      </c>
      <c r="D84" s="42" t="s">
        <v>48</v>
      </c>
      <c r="E84" s="43">
        <f>IF($J$21-SUM(E82:E83)&gt;0,$J$21-SUM(E82:E83),0)</f>
        <v>4455692</v>
      </c>
      <c r="F84" s="89"/>
      <c r="G84" s="89"/>
      <c r="H84" s="90"/>
      <c r="I84" s="55"/>
      <c r="J84" s="56"/>
      <c r="K84" s="57"/>
      <c r="L84" s="56"/>
      <c r="M84" s="56"/>
      <c r="N84" s="149"/>
      <c r="O84" s="215"/>
      <c r="P84" s="56"/>
      <c r="Q84" s="57"/>
      <c r="R84" s="56"/>
      <c r="S84" s="56"/>
      <c r="T84" s="58"/>
    </row>
    <row r="85" spans="1:20" ht="15.6">
      <c r="A85" s="770"/>
      <c r="B85" s="764"/>
      <c r="C85" s="42" t="s">
        <v>30</v>
      </c>
      <c r="D85" s="42" t="s">
        <v>49</v>
      </c>
      <c r="E85" s="43">
        <f>IF($J$21-SUM(E82:E84)&gt;0,$J$21-SUM(E82:E84),0)</f>
        <v>0</v>
      </c>
      <c r="F85" s="89"/>
      <c r="G85" s="89"/>
      <c r="H85" s="90"/>
      <c r="I85" s="55"/>
      <c r="J85" s="56"/>
      <c r="K85" s="57"/>
      <c r="L85" s="56"/>
      <c r="M85" s="56"/>
      <c r="N85" s="149"/>
      <c r="O85" s="215"/>
      <c r="P85" s="56"/>
      <c r="Q85" s="57"/>
      <c r="R85" s="56"/>
      <c r="S85" s="56"/>
      <c r="T85" s="58"/>
    </row>
    <row r="86" spans="1:20" ht="15.6">
      <c r="A86" s="770"/>
      <c r="B86" s="764"/>
      <c r="C86" s="42" t="s">
        <v>30</v>
      </c>
      <c r="D86" s="42" t="s">
        <v>51</v>
      </c>
      <c r="E86" s="43">
        <f>IF($J$21-SUM(E82:E85)&gt;0,$J$21-SUM(E82:E85),0)</f>
        <v>0</v>
      </c>
      <c r="F86" s="89"/>
      <c r="G86" s="89"/>
      <c r="H86" s="90"/>
      <c r="I86" s="55"/>
      <c r="J86" s="56"/>
      <c r="K86" s="57"/>
      <c r="L86" s="56"/>
      <c r="M86" s="56"/>
      <c r="N86" s="149"/>
      <c r="O86" s="215"/>
      <c r="P86" s="56"/>
      <c r="Q86" s="57"/>
      <c r="R86" s="56"/>
      <c r="S86" s="56"/>
      <c r="T86" s="58"/>
    </row>
    <row r="87" spans="1:20" ht="15.6">
      <c r="A87" s="771"/>
      <c r="B87" s="765"/>
      <c r="C87" s="42" t="s">
        <v>30</v>
      </c>
      <c r="D87" s="53" t="s">
        <v>50</v>
      </c>
      <c r="E87" s="43">
        <f>IF($J$21-SUM(E82:E86)&gt;0,$J$21-SUM(E82:E86),0)</f>
        <v>0</v>
      </c>
      <c r="F87" s="89"/>
      <c r="G87" s="89"/>
      <c r="H87" s="90"/>
      <c r="I87" s="55"/>
      <c r="J87" s="56"/>
      <c r="K87" s="57"/>
      <c r="L87" s="56"/>
      <c r="M87" s="56"/>
      <c r="N87" s="149"/>
      <c r="O87" s="215"/>
      <c r="P87" s="56"/>
      <c r="Q87" s="57"/>
      <c r="R87" s="56"/>
      <c r="S87" s="56"/>
      <c r="T87" s="58"/>
    </row>
    <row r="88" spans="1:20" ht="31.5" customHeight="1">
      <c r="A88" s="291" t="s">
        <v>43</v>
      </c>
      <c r="B88" s="805" t="s">
        <v>95</v>
      </c>
      <c r="C88" s="53" t="s">
        <v>102</v>
      </c>
      <c r="D88" s="53" t="s">
        <v>23</v>
      </c>
      <c r="E88" s="43">
        <f>J24</f>
        <v>0</v>
      </c>
      <c r="F88" s="89"/>
      <c r="G88" s="89"/>
      <c r="H88" s="90"/>
      <c r="I88" s="55"/>
      <c r="J88" s="56"/>
      <c r="K88" s="57"/>
      <c r="L88" s="56"/>
      <c r="M88" s="56"/>
      <c r="N88" s="149"/>
      <c r="O88" s="215"/>
      <c r="P88" s="56"/>
      <c r="Q88" s="57"/>
      <c r="R88" s="56"/>
      <c r="S88" s="56"/>
      <c r="T88" s="58"/>
    </row>
    <row r="89" spans="1:20" ht="16.2">
      <c r="A89" s="291" t="s">
        <v>45</v>
      </c>
      <c r="B89" s="806"/>
      <c r="C89" s="53" t="s">
        <v>30</v>
      </c>
      <c r="D89" s="53" t="s">
        <v>103</v>
      </c>
      <c r="E89" s="43">
        <f>E88</f>
        <v>0</v>
      </c>
      <c r="F89" s="89"/>
      <c r="G89" s="89"/>
      <c r="H89" s="90"/>
      <c r="I89" s="55"/>
      <c r="J89" s="56"/>
      <c r="K89" s="57"/>
      <c r="L89" s="56"/>
      <c r="M89" s="56"/>
      <c r="N89" s="149"/>
      <c r="O89" s="215"/>
      <c r="P89" s="56"/>
      <c r="Q89" s="57"/>
      <c r="R89" s="56"/>
      <c r="S89" s="56"/>
      <c r="T89" s="58"/>
    </row>
    <row r="90" spans="1:20" ht="15.75" customHeight="1">
      <c r="A90" s="291" t="s">
        <v>90</v>
      </c>
      <c r="B90" s="806"/>
      <c r="C90" s="53" t="s">
        <v>15</v>
      </c>
      <c r="D90" s="53" t="s">
        <v>104</v>
      </c>
      <c r="E90" s="43">
        <f>E89</f>
        <v>0</v>
      </c>
      <c r="F90" s="42" t="s">
        <v>35</v>
      </c>
      <c r="G90" s="42" t="s">
        <v>21</v>
      </c>
      <c r="H90" s="44">
        <f>E90</f>
        <v>0</v>
      </c>
      <c r="I90" s="55"/>
      <c r="J90" s="56"/>
      <c r="K90" s="57"/>
      <c r="L90" s="56"/>
      <c r="M90" s="56"/>
      <c r="N90" s="149"/>
      <c r="O90" s="215"/>
      <c r="P90" s="56"/>
      <c r="Q90" s="57"/>
      <c r="R90" s="56"/>
      <c r="S90" s="56"/>
      <c r="T90" s="58"/>
    </row>
    <row r="91" spans="1:20" ht="32.4">
      <c r="A91" s="550" t="s">
        <v>105</v>
      </c>
      <c r="B91" s="96" t="s">
        <v>216</v>
      </c>
      <c r="C91" s="56"/>
      <c r="D91" s="56"/>
      <c r="E91" s="57"/>
      <c r="F91" s="42" t="s">
        <v>29</v>
      </c>
      <c r="G91" s="42" t="s">
        <v>44</v>
      </c>
      <c r="H91" s="44">
        <f>D22</f>
        <v>455942</v>
      </c>
      <c r="I91" s="55"/>
      <c r="J91" s="56"/>
      <c r="K91" s="57"/>
      <c r="L91" s="56"/>
      <c r="M91" s="56"/>
      <c r="N91" s="149"/>
      <c r="O91" s="215"/>
      <c r="P91" s="56"/>
      <c r="Q91" s="57"/>
      <c r="R91" s="56"/>
      <c r="S91" s="56"/>
      <c r="T91" s="58"/>
    </row>
    <row r="92" spans="1:20" ht="32.4">
      <c r="A92" s="551" t="s">
        <v>106</v>
      </c>
      <c r="B92" s="96" t="s">
        <v>217</v>
      </c>
      <c r="C92" s="56"/>
      <c r="D92" s="56"/>
      <c r="E92" s="57"/>
      <c r="F92" s="42" t="s">
        <v>29</v>
      </c>
      <c r="G92" s="42" t="s">
        <v>46</v>
      </c>
      <c r="H92" s="44">
        <f>F22+H22</f>
        <v>147375</v>
      </c>
      <c r="I92" s="55"/>
      <c r="J92" s="56"/>
      <c r="K92" s="57"/>
      <c r="L92" s="56"/>
      <c r="M92" s="56"/>
      <c r="N92" s="149"/>
      <c r="O92" s="215"/>
      <c r="P92" s="56"/>
      <c r="Q92" s="57"/>
      <c r="R92" s="56"/>
      <c r="S92" s="56"/>
      <c r="T92" s="58"/>
    </row>
    <row r="93" spans="1:20" ht="64.8">
      <c r="A93" s="551" t="s">
        <v>123</v>
      </c>
      <c r="B93" s="96" t="s">
        <v>218</v>
      </c>
      <c r="C93" s="56"/>
      <c r="D93" s="56"/>
      <c r="E93" s="57"/>
      <c r="F93" s="132" t="s">
        <v>46</v>
      </c>
      <c r="G93" s="132" t="s">
        <v>29</v>
      </c>
      <c r="H93" s="133">
        <f>IF(E$34-E$35&gt;=F$37,(E$34-E$35)-F$37,N$68)</f>
        <v>110531</v>
      </c>
      <c r="I93" s="55"/>
      <c r="J93" s="56"/>
      <c r="K93" s="57"/>
      <c r="L93" s="53" t="s">
        <v>29</v>
      </c>
      <c r="M93" s="53" t="s">
        <v>44</v>
      </c>
      <c r="N93" s="209">
        <f>H93</f>
        <v>110531</v>
      </c>
      <c r="O93" s="215"/>
      <c r="P93" s="56"/>
      <c r="Q93" s="57"/>
      <c r="R93" s="89"/>
      <c r="S93" s="89"/>
      <c r="T93" s="90"/>
    </row>
    <row r="94" spans="1:20" ht="32.4">
      <c r="A94" s="551" t="s">
        <v>124</v>
      </c>
      <c r="B94" s="96" t="s">
        <v>219</v>
      </c>
      <c r="C94" s="56"/>
      <c r="D94" s="56"/>
      <c r="E94" s="57"/>
      <c r="F94" s="132" t="s">
        <v>29</v>
      </c>
      <c r="G94" s="132" t="s">
        <v>46</v>
      </c>
      <c r="H94" s="133">
        <f>IF(E$34-E$35&lt;F$37,F$37,0)</f>
        <v>0</v>
      </c>
      <c r="I94" s="55"/>
      <c r="J94" s="56"/>
      <c r="K94" s="57"/>
      <c r="L94" s="53" t="s">
        <v>44</v>
      </c>
      <c r="M94" s="53" t="s">
        <v>29</v>
      </c>
      <c r="N94" s="209">
        <f>H94</f>
        <v>0</v>
      </c>
      <c r="O94" s="215"/>
      <c r="P94" s="56"/>
      <c r="Q94" s="57"/>
      <c r="R94" s="89"/>
      <c r="S94" s="89"/>
      <c r="T94" s="90"/>
    </row>
    <row r="95" spans="1:20" ht="64.8">
      <c r="A95" s="551" t="s">
        <v>169</v>
      </c>
      <c r="B95" s="96" t="s">
        <v>220</v>
      </c>
      <c r="C95" s="56"/>
      <c r="D95" s="56"/>
      <c r="E95" s="57"/>
      <c r="F95" s="132" t="s">
        <v>46</v>
      </c>
      <c r="G95" s="132" t="s">
        <v>29</v>
      </c>
      <c r="H95" s="133">
        <f>IF(G34-G35&gt;=H37,(G34-G35)-H37,T68)</f>
        <v>0</v>
      </c>
      <c r="I95" s="55"/>
      <c r="J95" s="56"/>
      <c r="K95" s="57"/>
      <c r="L95" s="89"/>
      <c r="M95" s="89"/>
      <c r="N95" s="210"/>
      <c r="O95" s="215"/>
      <c r="P95" s="56"/>
      <c r="Q95" s="57"/>
      <c r="R95" s="53" t="s">
        <v>29</v>
      </c>
      <c r="S95" s="53" t="s">
        <v>44</v>
      </c>
      <c r="T95" s="54">
        <f>H95</f>
        <v>0</v>
      </c>
    </row>
    <row r="96" spans="1:20" ht="32.4">
      <c r="A96" s="292" t="s">
        <v>170</v>
      </c>
      <c r="B96" s="96" t="s">
        <v>172</v>
      </c>
      <c r="C96" s="56"/>
      <c r="D96" s="56"/>
      <c r="E96" s="57"/>
      <c r="F96" s="132" t="s">
        <v>29</v>
      </c>
      <c r="G96" s="132" t="s">
        <v>46</v>
      </c>
      <c r="H96" s="133">
        <f>IF(G34-G35&lt;H37,H37,0)</f>
        <v>0</v>
      </c>
      <c r="I96" s="55"/>
      <c r="J96" s="56"/>
      <c r="K96" s="57"/>
      <c r="L96" s="89"/>
      <c r="M96" s="89"/>
      <c r="N96" s="210"/>
      <c r="O96" s="215"/>
      <c r="P96" s="56"/>
      <c r="Q96" s="57"/>
      <c r="R96" s="53" t="s">
        <v>44</v>
      </c>
      <c r="S96" s="53" t="s">
        <v>29</v>
      </c>
      <c r="T96" s="54">
        <f>H96</f>
        <v>0</v>
      </c>
    </row>
    <row r="97" spans="1:20" ht="15.75" customHeight="1">
      <c r="A97" s="769">
        <v>6</v>
      </c>
      <c r="B97" s="763" t="s">
        <v>221</v>
      </c>
      <c r="C97" s="42" t="s">
        <v>30</v>
      </c>
      <c r="D97" s="42" t="s">
        <v>42</v>
      </c>
      <c r="E97" s="43">
        <f t="shared" ref="E97:E102" si="3">E75-E82</f>
        <v>0</v>
      </c>
      <c r="F97" s="56"/>
      <c r="G97" s="56"/>
      <c r="H97" s="58"/>
      <c r="I97" s="55"/>
      <c r="J97" s="56"/>
      <c r="K97" s="57"/>
      <c r="L97" s="56"/>
      <c r="M97" s="56"/>
      <c r="N97" s="149"/>
      <c r="O97" s="215"/>
      <c r="P97" s="56"/>
      <c r="Q97" s="57"/>
      <c r="R97" s="56"/>
      <c r="S97" s="56"/>
      <c r="T97" s="58"/>
    </row>
    <row r="98" spans="1:20" ht="15.6">
      <c r="A98" s="770"/>
      <c r="B98" s="764"/>
      <c r="C98" s="42" t="s">
        <v>30</v>
      </c>
      <c r="D98" s="42" t="s">
        <v>47</v>
      </c>
      <c r="E98" s="43">
        <f t="shared" si="3"/>
        <v>0</v>
      </c>
      <c r="F98" s="56"/>
      <c r="G98" s="56"/>
      <c r="H98" s="58"/>
      <c r="I98" s="55"/>
      <c r="J98" s="56"/>
      <c r="K98" s="57"/>
      <c r="L98" s="56"/>
      <c r="M98" s="56"/>
      <c r="N98" s="149"/>
      <c r="O98" s="215"/>
      <c r="P98" s="56"/>
      <c r="Q98" s="57"/>
      <c r="R98" s="56"/>
      <c r="S98" s="56"/>
      <c r="T98" s="58"/>
    </row>
    <row r="99" spans="1:20" ht="15.6">
      <c r="A99" s="770"/>
      <c r="B99" s="764"/>
      <c r="C99" s="42" t="s">
        <v>30</v>
      </c>
      <c r="D99" s="42" t="s">
        <v>48</v>
      </c>
      <c r="E99" s="43">
        <f t="shared" si="3"/>
        <v>7235157</v>
      </c>
      <c r="F99" s="56"/>
      <c r="G99" s="56"/>
      <c r="H99" s="58"/>
      <c r="I99" s="55"/>
      <c r="J99" s="56"/>
      <c r="K99" s="57"/>
      <c r="L99" s="56"/>
      <c r="M99" s="56"/>
      <c r="N99" s="149"/>
      <c r="O99" s="215"/>
      <c r="P99" s="56"/>
      <c r="Q99" s="57"/>
      <c r="R99" s="56"/>
      <c r="S99" s="56"/>
      <c r="T99" s="58"/>
    </row>
    <row r="100" spans="1:20" ht="15.6">
      <c r="A100" s="770"/>
      <c r="B100" s="764"/>
      <c r="C100" s="42" t="s">
        <v>30</v>
      </c>
      <c r="D100" s="42" t="s">
        <v>49</v>
      </c>
      <c r="E100" s="43">
        <f t="shared" si="3"/>
        <v>353276</v>
      </c>
      <c r="F100" s="56"/>
      <c r="G100" s="56"/>
      <c r="H100" s="58"/>
      <c r="I100" s="55"/>
      <c r="J100" s="56"/>
      <c r="K100" s="57"/>
      <c r="L100" s="56"/>
      <c r="M100" s="56"/>
      <c r="N100" s="149"/>
      <c r="O100" s="215"/>
      <c r="P100" s="56"/>
      <c r="Q100" s="57"/>
      <c r="R100" s="56"/>
      <c r="S100" s="56"/>
      <c r="T100" s="58"/>
    </row>
    <row r="101" spans="1:20" ht="15.6">
      <c r="A101" s="770"/>
      <c r="B101" s="764"/>
      <c r="C101" s="42" t="s">
        <v>30</v>
      </c>
      <c r="D101" s="42" t="s">
        <v>51</v>
      </c>
      <c r="E101" s="43">
        <f t="shared" si="3"/>
        <v>0</v>
      </c>
      <c r="F101" s="56"/>
      <c r="G101" s="56"/>
      <c r="H101" s="58"/>
      <c r="I101" s="55"/>
      <c r="J101" s="56"/>
      <c r="K101" s="57"/>
      <c r="L101" s="56"/>
      <c r="M101" s="56"/>
      <c r="N101" s="149"/>
      <c r="O101" s="215"/>
      <c r="P101" s="56"/>
      <c r="Q101" s="57"/>
      <c r="R101" s="56"/>
      <c r="S101" s="56"/>
      <c r="T101" s="58"/>
    </row>
    <row r="102" spans="1:20" ht="15.6">
      <c r="A102" s="771"/>
      <c r="B102" s="765"/>
      <c r="C102" s="42" t="s">
        <v>30</v>
      </c>
      <c r="D102" s="53" t="s">
        <v>50</v>
      </c>
      <c r="E102" s="43">
        <f t="shared" si="3"/>
        <v>0</v>
      </c>
      <c r="F102" s="56"/>
      <c r="G102" s="56"/>
      <c r="H102" s="58"/>
      <c r="I102" s="55"/>
      <c r="J102" s="56"/>
      <c r="K102" s="57"/>
      <c r="L102" s="56"/>
      <c r="M102" s="56"/>
      <c r="N102" s="149"/>
      <c r="O102" s="215"/>
      <c r="P102" s="56"/>
      <c r="Q102" s="57"/>
      <c r="R102" s="56"/>
      <c r="S102" s="56"/>
      <c r="T102" s="58"/>
    </row>
    <row r="103" spans="1:20" ht="32.4">
      <c r="A103" s="291">
        <v>7</v>
      </c>
      <c r="B103" s="93" t="s">
        <v>223</v>
      </c>
      <c r="C103" s="56"/>
      <c r="D103" s="56"/>
      <c r="E103" s="57"/>
      <c r="F103" s="56"/>
      <c r="G103" s="56"/>
      <c r="H103" s="58"/>
      <c r="I103" s="55"/>
      <c r="J103" s="56"/>
      <c r="K103" s="57"/>
      <c r="L103" s="56"/>
      <c r="M103" s="56"/>
      <c r="N103" s="149"/>
      <c r="O103" s="215"/>
      <c r="P103" s="56"/>
      <c r="Q103" s="57"/>
      <c r="R103" s="56"/>
      <c r="S103" s="56"/>
      <c r="T103" s="58"/>
    </row>
    <row r="104" spans="1:20" ht="16.2">
      <c r="A104" s="227" t="s">
        <v>52</v>
      </c>
      <c r="B104" s="763" t="s">
        <v>224</v>
      </c>
      <c r="C104" s="42" t="s">
        <v>15</v>
      </c>
      <c r="D104" s="42" t="s">
        <v>53</v>
      </c>
      <c r="E104" s="43">
        <f>D48</f>
        <v>1279011</v>
      </c>
      <c r="F104" s="42" t="s">
        <v>54</v>
      </c>
      <c r="G104" s="42" t="s">
        <v>55</v>
      </c>
      <c r="H104" s="44">
        <f>E104</f>
        <v>1279011</v>
      </c>
      <c r="I104" s="55"/>
      <c r="J104" s="56"/>
      <c r="K104" s="57"/>
      <c r="L104" s="56"/>
      <c r="M104" s="56"/>
      <c r="N104" s="149"/>
      <c r="O104" s="215"/>
      <c r="P104" s="56"/>
      <c r="Q104" s="57"/>
      <c r="R104" s="56"/>
      <c r="S104" s="56"/>
      <c r="T104" s="58"/>
    </row>
    <row r="105" spans="1:20" ht="16.2">
      <c r="A105" s="227" t="s">
        <v>56</v>
      </c>
      <c r="B105" s="765"/>
      <c r="C105" s="42" t="s">
        <v>57</v>
      </c>
      <c r="D105" s="42" t="s">
        <v>28</v>
      </c>
      <c r="E105" s="43">
        <f>E104</f>
        <v>1279011</v>
      </c>
      <c r="F105" s="42" t="s">
        <v>55</v>
      </c>
      <c r="G105" s="42" t="s">
        <v>35</v>
      </c>
      <c r="H105" s="44">
        <f>E105</f>
        <v>1279011</v>
      </c>
      <c r="I105" s="55"/>
      <c r="J105" s="56"/>
      <c r="K105" s="57"/>
      <c r="L105" s="56"/>
      <c r="M105" s="56"/>
      <c r="N105" s="149"/>
      <c r="O105" s="215"/>
      <c r="P105" s="56"/>
      <c r="Q105" s="57"/>
      <c r="R105" s="56"/>
      <c r="S105" s="56"/>
      <c r="T105" s="58"/>
    </row>
    <row r="106" spans="1:20" ht="34.5" customHeight="1">
      <c r="A106" s="227" t="s">
        <v>58</v>
      </c>
      <c r="B106" s="93" t="s">
        <v>225</v>
      </c>
      <c r="C106" s="42" t="s">
        <v>33</v>
      </c>
      <c r="D106" s="42" t="s">
        <v>28</v>
      </c>
      <c r="E106" s="79">
        <f>D49-C33</f>
        <v>2567346</v>
      </c>
      <c r="F106" s="42" t="s">
        <v>18</v>
      </c>
      <c r="G106" s="42" t="s">
        <v>35</v>
      </c>
      <c r="H106" s="44">
        <f>E106</f>
        <v>2567346</v>
      </c>
      <c r="I106" s="55"/>
      <c r="J106" s="56"/>
      <c r="K106" s="57"/>
      <c r="L106" s="56"/>
      <c r="M106" s="56"/>
      <c r="N106" s="149"/>
      <c r="O106" s="215"/>
      <c r="P106" s="56"/>
      <c r="Q106" s="57"/>
      <c r="R106" s="56"/>
      <c r="S106" s="56"/>
      <c r="T106" s="58"/>
    </row>
    <row r="107" spans="1:20" ht="19.5" customHeight="1">
      <c r="A107" s="227" t="s">
        <v>59</v>
      </c>
      <c r="B107" s="763" t="s">
        <v>240</v>
      </c>
      <c r="C107" s="42" t="s">
        <v>15</v>
      </c>
      <c r="D107" s="42" t="s">
        <v>20</v>
      </c>
      <c r="E107" s="43">
        <f>F51-E33</f>
        <v>3609915</v>
      </c>
      <c r="F107" s="42" t="s">
        <v>107</v>
      </c>
      <c r="G107" s="42" t="s">
        <v>21</v>
      </c>
      <c r="H107" s="44">
        <f>E107</f>
        <v>3609915</v>
      </c>
      <c r="I107" s="45" t="s">
        <v>22</v>
      </c>
      <c r="J107" s="42" t="s">
        <v>23</v>
      </c>
      <c r="K107" s="43">
        <f>E107</f>
        <v>3609915</v>
      </c>
      <c r="L107" s="42" t="s">
        <v>24</v>
      </c>
      <c r="M107" s="42" t="s">
        <v>25</v>
      </c>
      <c r="N107" s="207">
        <f>K107</f>
        <v>3609915</v>
      </c>
      <c r="O107" s="214"/>
      <c r="P107" s="89"/>
      <c r="Q107" s="97"/>
      <c r="R107" s="89"/>
      <c r="S107" s="89"/>
      <c r="T107" s="90"/>
    </row>
    <row r="108" spans="1:20" ht="22.5" customHeight="1">
      <c r="A108" s="227" t="s">
        <v>60</v>
      </c>
      <c r="B108" s="765"/>
      <c r="C108" s="42" t="s">
        <v>27</v>
      </c>
      <c r="D108" s="42" t="s">
        <v>28</v>
      </c>
      <c r="E108" s="43">
        <f>E107</f>
        <v>3609915</v>
      </c>
      <c r="F108" s="42" t="s">
        <v>21</v>
      </c>
      <c r="G108" s="42" t="s">
        <v>35</v>
      </c>
      <c r="H108" s="44">
        <f>E108</f>
        <v>3609915</v>
      </c>
      <c r="I108" s="45" t="s">
        <v>30</v>
      </c>
      <c r="J108" s="42" t="s">
        <v>31</v>
      </c>
      <c r="K108" s="43">
        <f>E108</f>
        <v>3609915</v>
      </c>
      <c r="L108" s="56"/>
      <c r="M108" s="56"/>
      <c r="N108" s="149"/>
      <c r="O108" s="214"/>
      <c r="P108" s="89"/>
      <c r="Q108" s="97"/>
      <c r="R108" s="89"/>
      <c r="S108" s="89"/>
      <c r="T108" s="90"/>
    </row>
    <row r="109" spans="1:20" ht="16.2">
      <c r="A109" s="227" t="s">
        <v>61</v>
      </c>
      <c r="B109" s="802" t="s">
        <v>241</v>
      </c>
      <c r="C109" s="56"/>
      <c r="D109" s="56"/>
      <c r="E109" s="57"/>
      <c r="F109" s="56"/>
      <c r="G109" s="56"/>
      <c r="H109" s="58"/>
      <c r="I109" s="45" t="s">
        <v>15</v>
      </c>
      <c r="J109" s="42" t="s">
        <v>53</v>
      </c>
      <c r="K109" s="43">
        <f>F48</f>
        <v>1203877</v>
      </c>
      <c r="L109" s="42" t="s">
        <v>54</v>
      </c>
      <c r="M109" s="42" t="s">
        <v>55</v>
      </c>
      <c r="N109" s="207">
        <f t="shared" ref="N109:N113" si="4">K109</f>
        <v>1203877</v>
      </c>
      <c r="O109" s="214"/>
      <c r="P109" s="89"/>
      <c r="Q109" s="97"/>
      <c r="R109" s="89"/>
      <c r="S109" s="89"/>
      <c r="T109" s="90"/>
    </row>
    <row r="110" spans="1:20" ht="16.2">
      <c r="A110" s="227" t="s">
        <v>62</v>
      </c>
      <c r="B110" s="786"/>
      <c r="C110" s="56"/>
      <c r="D110" s="56"/>
      <c r="E110" s="57"/>
      <c r="F110" s="56"/>
      <c r="G110" s="56"/>
      <c r="H110" s="58"/>
      <c r="I110" s="45" t="s">
        <v>57</v>
      </c>
      <c r="J110" s="42" t="s">
        <v>28</v>
      </c>
      <c r="K110" s="43">
        <f>K109</f>
        <v>1203877</v>
      </c>
      <c r="L110" s="42" t="s">
        <v>55</v>
      </c>
      <c r="M110" s="42" t="s">
        <v>24</v>
      </c>
      <c r="N110" s="207">
        <f t="shared" si="4"/>
        <v>1203877</v>
      </c>
      <c r="O110" s="214"/>
      <c r="P110" s="89"/>
      <c r="Q110" s="97"/>
      <c r="R110" s="89"/>
      <c r="S110" s="89"/>
      <c r="T110" s="90"/>
    </row>
    <row r="111" spans="1:20" ht="31.5" customHeight="1">
      <c r="A111" s="227" t="s">
        <v>63</v>
      </c>
      <c r="B111" s="93" t="s">
        <v>242</v>
      </c>
      <c r="C111" s="56"/>
      <c r="D111" s="56"/>
      <c r="E111" s="57"/>
      <c r="F111" s="56"/>
      <c r="G111" s="56"/>
      <c r="H111" s="58"/>
      <c r="I111" s="45" t="s">
        <v>33</v>
      </c>
      <c r="J111" s="42" t="s">
        <v>28</v>
      </c>
      <c r="K111" s="79">
        <f>F49-E33</f>
        <v>2402038</v>
      </c>
      <c r="L111" s="42" t="s">
        <v>18</v>
      </c>
      <c r="M111" s="42" t="s">
        <v>24</v>
      </c>
      <c r="N111" s="207">
        <f>K111</f>
        <v>2402038</v>
      </c>
      <c r="O111" s="214"/>
      <c r="P111" s="89"/>
      <c r="Q111" s="97"/>
      <c r="R111" s="89"/>
      <c r="S111" s="89"/>
      <c r="T111" s="90"/>
    </row>
    <row r="112" spans="1:20" ht="16.2">
      <c r="A112" s="227" t="s">
        <v>64</v>
      </c>
      <c r="B112" s="802" t="s">
        <v>226</v>
      </c>
      <c r="C112" s="42" t="s">
        <v>15</v>
      </c>
      <c r="D112" s="42" t="s">
        <v>65</v>
      </c>
      <c r="E112" s="43">
        <f>C18</f>
        <v>0</v>
      </c>
      <c r="F112" s="42" t="s">
        <v>66</v>
      </c>
      <c r="G112" s="42" t="s">
        <v>479</v>
      </c>
      <c r="H112" s="44">
        <f>E112</f>
        <v>0</v>
      </c>
      <c r="I112" s="45" t="s">
        <v>15</v>
      </c>
      <c r="J112" s="42" t="s">
        <v>126</v>
      </c>
      <c r="K112" s="43">
        <f>E18</f>
        <v>0</v>
      </c>
      <c r="L112" s="42" t="s">
        <v>107</v>
      </c>
      <c r="M112" s="42" t="s">
        <v>69</v>
      </c>
      <c r="N112" s="44">
        <f t="shared" si="4"/>
        <v>0</v>
      </c>
      <c r="O112" s="45" t="s">
        <v>15</v>
      </c>
      <c r="P112" s="42" t="s">
        <v>65</v>
      </c>
      <c r="Q112" s="43">
        <f>G18</f>
        <v>0</v>
      </c>
      <c r="R112" s="42" t="s">
        <v>66</v>
      </c>
      <c r="S112" s="42" t="s">
        <v>67</v>
      </c>
      <c r="T112" s="44">
        <f>Q112</f>
        <v>0</v>
      </c>
    </row>
    <row r="113" spans="1:20" ht="16.2">
      <c r="A113" s="227" t="s">
        <v>70</v>
      </c>
      <c r="B113" s="786"/>
      <c r="C113" s="42" t="s">
        <v>71</v>
      </c>
      <c r="D113" s="42" t="s">
        <v>28</v>
      </c>
      <c r="E113" s="43">
        <f>E112</f>
        <v>0</v>
      </c>
      <c r="F113" s="42" t="s">
        <v>67</v>
      </c>
      <c r="G113" s="42" t="s">
        <v>35</v>
      </c>
      <c r="H113" s="44">
        <f>E113</f>
        <v>0</v>
      </c>
      <c r="I113" s="45" t="s">
        <v>127</v>
      </c>
      <c r="J113" s="42" t="s">
        <v>28</v>
      </c>
      <c r="K113" s="43">
        <f>K112</f>
        <v>0</v>
      </c>
      <c r="L113" s="42" t="s">
        <v>69</v>
      </c>
      <c r="M113" s="42" t="s">
        <v>24</v>
      </c>
      <c r="N113" s="44">
        <f t="shared" si="4"/>
        <v>0</v>
      </c>
      <c r="O113" s="45" t="s">
        <v>71</v>
      </c>
      <c r="P113" s="42" t="s">
        <v>28</v>
      </c>
      <c r="Q113" s="43">
        <f>Q112</f>
        <v>0</v>
      </c>
      <c r="R113" s="42" t="s">
        <v>67</v>
      </c>
      <c r="S113" s="42" t="s">
        <v>35</v>
      </c>
      <c r="T113" s="44">
        <f>Q113</f>
        <v>0</v>
      </c>
    </row>
    <row r="114" spans="1:20" ht="21.75" customHeight="1">
      <c r="A114" s="227" t="s">
        <v>72</v>
      </c>
      <c r="B114" s="93" t="s">
        <v>268</v>
      </c>
      <c r="C114" s="42" t="s">
        <v>33</v>
      </c>
      <c r="D114" s="42" t="s">
        <v>28</v>
      </c>
      <c r="E114" s="43">
        <f>D43-C44</f>
        <v>31497</v>
      </c>
      <c r="F114" s="42" t="s">
        <v>18</v>
      </c>
      <c r="G114" s="42" t="s">
        <v>74</v>
      </c>
      <c r="H114" s="44">
        <f>E114</f>
        <v>31497</v>
      </c>
      <c r="I114" s="45" t="s">
        <v>33</v>
      </c>
      <c r="J114" s="42" t="s">
        <v>28</v>
      </c>
      <c r="K114" s="43">
        <f>F43-E44</f>
        <v>4000</v>
      </c>
      <c r="L114" s="42" t="s">
        <v>18</v>
      </c>
      <c r="M114" s="42" t="s">
        <v>74</v>
      </c>
      <c r="N114" s="207">
        <f>K114</f>
        <v>4000</v>
      </c>
      <c r="O114" s="212" t="s">
        <v>33</v>
      </c>
      <c r="P114" s="42" t="s">
        <v>28</v>
      </c>
      <c r="Q114" s="79">
        <f>H43-G44</f>
        <v>0</v>
      </c>
      <c r="R114" s="42" t="s">
        <v>18</v>
      </c>
      <c r="S114" s="42" t="s">
        <v>74</v>
      </c>
      <c r="T114" s="54">
        <f>Q114</f>
        <v>0</v>
      </c>
    </row>
    <row r="115" spans="1:20" ht="31.5" customHeight="1">
      <c r="A115" s="227" t="s">
        <v>73</v>
      </c>
      <c r="B115" s="763" t="s">
        <v>267</v>
      </c>
      <c r="C115" s="45" t="s">
        <v>15</v>
      </c>
      <c r="D115" s="42" t="s">
        <v>110</v>
      </c>
      <c r="E115" s="79">
        <f>C44</f>
        <v>0</v>
      </c>
      <c r="F115" s="42" t="s">
        <v>68</v>
      </c>
      <c r="G115" s="42" t="s">
        <v>69</v>
      </c>
      <c r="H115" s="44">
        <f>E115</f>
        <v>0</v>
      </c>
      <c r="I115" s="45" t="s">
        <v>15</v>
      </c>
      <c r="J115" s="42" t="s">
        <v>110</v>
      </c>
      <c r="K115" s="79">
        <f>E44</f>
        <v>0</v>
      </c>
      <c r="L115" s="42" t="s">
        <v>68</v>
      </c>
      <c r="M115" s="42" t="s">
        <v>69</v>
      </c>
      <c r="N115" s="207">
        <f>K115</f>
        <v>0</v>
      </c>
      <c r="O115" s="212" t="s">
        <v>15</v>
      </c>
      <c r="P115" s="42" t="s">
        <v>110</v>
      </c>
      <c r="Q115" s="79">
        <f>G44</f>
        <v>0</v>
      </c>
      <c r="R115" s="42" t="s">
        <v>68</v>
      </c>
      <c r="S115" s="42" t="s">
        <v>69</v>
      </c>
      <c r="T115" s="54">
        <f>Q115</f>
        <v>0</v>
      </c>
    </row>
    <row r="116" spans="1:20" ht="16.2">
      <c r="A116" s="227" t="s">
        <v>108</v>
      </c>
      <c r="B116" s="765"/>
      <c r="C116" s="45" t="s">
        <v>111</v>
      </c>
      <c r="D116" s="42" t="s">
        <v>28</v>
      </c>
      <c r="E116" s="79">
        <f>E115</f>
        <v>0</v>
      </c>
      <c r="F116" s="42" t="s">
        <v>69</v>
      </c>
      <c r="G116" s="42" t="s">
        <v>74</v>
      </c>
      <c r="H116" s="44">
        <f>E116</f>
        <v>0</v>
      </c>
      <c r="I116" s="45" t="s">
        <v>111</v>
      </c>
      <c r="J116" s="42" t="s">
        <v>28</v>
      </c>
      <c r="K116" s="79">
        <f>K115</f>
        <v>0</v>
      </c>
      <c r="L116" s="42" t="s">
        <v>69</v>
      </c>
      <c r="M116" s="42" t="s">
        <v>74</v>
      </c>
      <c r="N116" s="207">
        <f>K116</f>
        <v>0</v>
      </c>
      <c r="O116" s="212" t="s">
        <v>111</v>
      </c>
      <c r="P116" s="42" t="s">
        <v>28</v>
      </c>
      <c r="Q116" s="79">
        <f>Q115</f>
        <v>0</v>
      </c>
      <c r="R116" s="42" t="s">
        <v>69</v>
      </c>
      <c r="S116" s="42" t="s">
        <v>74</v>
      </c>
      <c r="T116" s="54">
        <f>Q116</f>
        <v>0</v>
      </c>
    </row>
    <row r="117" spans="1:20" ht="32.4">
      <c r="A117" s="227" t="s">
        <v>109</v>
      </c>
      <c r="B117" s="93" t="s">
        <v>227</v>
      </c>
      <c r="C117" s="56"/>
      <c r="D117" s="56"/>
      <c r="E117" s="57"/>
      <c r="F117" s="42" t="s">
        <v>74</v>
      </c>
      <c r="G117" s="42" t="s">
        <v>35</v>
      </c>
      <c r="H117" s="44">
        <f>D43</f>
        <v>31497</v>
      </c>
      <c r="I117" s="55"/>
      <c r="J117" s="56"/>
      <c r="K117" s="57"/>
      <c r="L117" s="42" t="s">
        <v>74</v>
      </c>
      <c r="M117" s="42" t="s">
        <v>24</v>
      </c>
      <c r="N117" s="44">
        <f>IF(I17&gt;0,E16,0)</f>
        <v>4000</v>
      </c>
      <c r="O117" s="215"/>
      <c r="P117" s="56"/>
      <c r="Q117" s="57"/>
      <c r="R117" s="42" t="s">
        <v>74</v>
      </c>
      <c r="S117" s="42" t="s">
        <v>35</v>
      </c>
      <c r="T117" s="44">
        <f>IF(I17&gt;0,G16,0)</f>
        <v>0</v>
      </c>
    </row>
    <row r="118" spans="1:20" ht="16.2">
      <c r="A118" s="227" t="s">
        <v>480</v>
      </c>
      <c r="B118" s="763" t="s">
        <v>151</v>
      </c>
      <c r="C118" s="42" t="s">
        <v>15</v>
      </c>
      <c r="D118" s="42" t="s">
        <v>155</v>
      </c>
      <c r="E118" s="86">
        <f>H51-G33</f>
        <v>0</v>
      </c>
      <c r="F118" s="42" t="s">
        <v>107</v>
      </c>
      <c r="G118" s="42" t="s">
        <v>166</v>
      </c>
      <c r="H118" s="87">
        <f>E118</f>
        <v>0</v>
      </c>
      <c r="I118" s="55"/>
      <c r="J118" s="56"/>
      <c r="K118" s="57"/>
      <c r="L118" s="89"/>
      <c r="M118" s="89"/>
      <c r="N118" s="210"/>
      <c r="O118" s="212" t="s">
        <v>94</v>
      </c>
      <c r="P118" s="42" t="s">
        <v>23</v>
      </c>
      <c r="Q118" s="43">
        <f>H118</f>
        <v>0</v>
      </c>
      <c r="R118" s="42" t="s">
        <v>35</v>
      </c>
      <c r="S118" s="42" t="s">
        <v>101</v>
      </c>
      <c r="T118" s="44">
        <f t="shared" ref="T118:T121" si="5">Q118</f>
        <v>0</v>
      </c>
    </row>
    <row r="119" spans="1:20" ht="16.2">
      <c r="A119" s="227" t="s">
        <v>149</v>
      </c>
      <c r="B119" s="765"/>
      <c r="C119" s="42" t="s">
        <v>154</v>
      </c>
      <c r="D119" s="42" t="s">
        <v>28</v>
      </c>
      <c r="E119" s="86">
        <f>E118</f>
        <v>0</v>
      </c>
      <c r="F119" s="42" t="s">
        <v>166</v>
      </c>
      <c r="G119" s="42" t="s">
        <v>35</v>
      </c>
      <c r="H119" s="87">
        <f>E119</f>
        <v>0</v>
      </c>
      <c r="I119" s="55"/>
      <c r="J119" s="56"/>
      <c r="K119" s="57"/>
      <c r="L119" s="89"/>
      <c r="M119" s="89"/>
      <c r="N119" s="210"/>
      <c r="O119" s="212" t="s">
        <v>30</v>
      </c>
      <c r="P119" s="42" t="s">
        <v>150</v>
      </c>
      <c r="Q119" s="43">
        <f>H119</f>
        <v>0</v>
      </c>
      <c r="R119" s="220"/>
      <c r="S119" s="220"/>
      <c r="T119" s="90"/>
    </row>
    <row r="120" spans="1:20" ht="16.2">
      <c r="A120" s="227" t="s">
        <v>62</v>
      </c>
      <c r="B120" s="802" t="s">
        <v>152</v>
      </c>
      <c r="C120" s="56"/>
      <c r="D120" s="56"/>
      <c r="E120" s="57"/>
      <c r="F120" s="89"/>
      <c r="G120" s="89"/>
      <c r="H120" s="90"/>
      <c r="I120" s="55"/>
      <c r="J120" s="56"/>
      <c r="K120" s="57"/>
      <c r="L120" s="89"/>
      <c r="M120" s="89"/>
      <c r="N120" s="210"/>
      <c r="O120" s="212" t="s">
        <v>15</v>
      </c>
      <c r="P120" s="42" t="s">
        <v>53</v>
      </c>
      <c r="Q120" s="79">
        <f>H48</f>
        <v>0</v>
      </c>
      <c r="R120" s="53" t="s">
        <v>54</v>
      </c>
      <c r="S120" s="53" t="s">
        <v>55</v>
      </c>
      <c r="T120" s="54">
        <f t="shared" si="5"/>
        <v>0</v>
      </c>
    </row>
    <row r="121" spans="1:20" ht="16.2">
      <c r="A121" s="227" t="s">
        <v>175</v>
      </c>
      <c r="B121" s="786"/>
      <c r="C121" s="56"/>
      <c r="D121" s="56"/>
      <c r="E121" s="57"/>
      <c r="F121" s="89"/>
      <c r="G121" s="89"/>
      <c r="H121" s="90"/>
      <c r="I121" s="55"/>
      <c r="J121" s="56"/>
      <c r="K121" s="57"/>
      <c r="L121" s="89"/>
      <c r="M121" s="89"/>
      <c r="N121" s="210"/>
      <c r="O121" s="212" t="s">
        <v>57</v>
      </c>
      <c r="P121" s="42" t="s">
        <v>28</v>
      </c>
      <c r="Q121" s="79">
        <f>Q120</f>
        <v>0</v>
      </c>
      <c r="R121" s="53" t="s">
        <v>55</v>
      </c>
      <c r="S121" s="53" t="s">
        <v>35</v>
      </c>
      <c r="T121" s="54">
        <f t="shared" si="5"/>
        <v>0</v>
      </c>
    </row>
    <row r="122" spans="1:20" ht="32.4">
      <c r="A122" s="227" t="s">
        <v>176</v>
      </c>
      <c r="B122" s="93" t="s">
        <v>153</v>
      </c>
      <c r="C122" s="56"/>
      <c r="D122" s="56"/>
      <c r="E122" s="57"/>
      <c r="F122" s="89"/>
      <c r="G122" s="89"/>
      <c r="H122" s="90"/>
      <c r="I122" s="55"/>
      <c r="J122" s="56"/>
      <c r="K122" s="57"/>
      <c r="L122" s="89"/>
      <c r="M122" s="89"/>
      <c r="N122" s="210"/>
      <c r="O122" s="212" t="s">
        <v>33</v>
      </c>
      <c r="P122" s="42" t="s">
        <v>28</v>
      </c>
      <c r="Q122" s="79">
        <f>H49-G33</f>
        <v>0</v>
      </c>
      <c r="R122" s="42" t="s">
        <v>18</v>
      </c>
      <c r="S122" s="42" t="s">
        <v>35</v>
      </c>
      <c r="T122" s="54">
        <f>Q122</f>
        <v>0</v>
      </c>
    </row>
    <row r="123" spans="1:20" ht="32.4">
      <c r="A123" s="227">
        <v>8</v>
      </c>
      <c r="B123" s="289" t="s">
        <v>112</v>
      </c>
      <c r="C123" s="56"/>
      <c r="D123" s="56"/>
      <c r="E123" s="57"/>
      <c r="F123" s="89"/>
      <c r="G123" s="89"/>
      <c r="H123" s="90"/>
      <c r="I123" s="55"/>
      <c r="J123" s="56"/>
      <c r="K123" s="57"/>
      <c r="L123" s="89"/>
      <c r="M123" s="89"/>
      <c r="N123" s="210"/>
      <c r="O123" s="215"/>
      <c r="P123" s="56"/>
      <c r="Q123" s="57"/>
      <c r="R123" s="89"/>
      <c r="S123" s="89"/>
      <c r="T123" s="90"/>
    </row>
    <row r="124" spans="1:20" s="36" customFormat="1" ht="37.5" customHeight="1">
      <c r="A124" s="291" t="s">
        <v>75</v>
      </c>
      <c r="B124" s="59" t="s">
        <v>146</v>
      </c>
      <c r="C124" s="56"/>
      <c r="D124" s="56"/>
      <c r="E124" s="57"/>
      <c r="F124" s="42" t="s">
        <v>44</v>
      </c>
      <c r="G124" s="42" t="s">
        <v>35</v>
      </c>
      <c r="H124" s="54">
        <f>C33</f>
        <v>65300</v>
      </c>
      <c r="I124" s="55"/>
      <c r="J124" s="56"/>
      <c r="K124" s="57"/>
      <c r="L124" s="56"/>
      <c r="M124" s="56"/>
      <c r="N124" s="149"/>
      <c r="O124" s="215"/>
      <c r="P124" s="56"/>
      <c r="Q124" s="57"/>
      <c r="R124" s="56"/>
      <c r="S124" s="56"/>
      <c r="T124" s="58"/>
    </row>
    <row r="125" spans="1:20" s="36" customFormat="1" ht="15.75" customHeight="1">
      <c r="A125" s="291" t="s">
        <v>76</v>
      </c>
      <c r="B125" s="764" t="s">
        <v>77</v>
      </c>
      <c r="C125" s="42" t="s">
        <v>15</v>
      </c>
      <c r="D125" s="42" t="s">
        <v>53</v>
      </c>
      <c r="E125" s="43">
        <f>D37</f>
        <v>10303</v>
      </c>
      <c r="F125" s="42" t="s">
        <v>54</v>
      </c>
      <c r="G125" s="42" t="s">
        <v>55</v>
      </c>
      <c r="H125" s="44">
        <f>E125</f>
        <v>10303</v>
      </c>
      <c r="I125" s="55"/>
      <c r="J125" s="56"/>
      <c r="K125" s="57"/>
      <c r="L125" s="56"/>
      <c r="M125" s="56"/>
      <c r="N125" s="149"/>
      <c r="O125" s="215"/>
      <c r="P125" s="56"/>
      <c r="Q125" s="57"/>
      <c r="R125" s="56"/>
      <c r="S125" s="56"/>
      <c r="T125" s="58"/>
    </row>
    <row r="126" spans="1:20" s="36" customFormat="1" ht="16.2">
      <c r="A126" s="291" t="s">
        <v>78</v>
      </c>
      <c r="B126" s="765"/>
      <c r="C126" s="42" t="s">
        <v>57</v>
      </c>
      <c r="D126" s="42" t="s">
        <v>28</v>
      </c>
      <c r="E126" s="43">
        <f>E125</f>
        <v>10303</v>
      </c>
      <c r="F126" s="42" t="s">
        <v>55</v>
      </c>
      <c r="G126" s="42" t="s">
        <v>44</v>
      </c>
      <c r="H126" s="44">
        <f>E126</f>
        <v>10303</v>
      </c>
      <c r="I126" s="55"/>
      <c r="J126" s="56"/>
      <c r="K126" s="57"/>
      <c r="L126" s="56"/>
      <c r="M126" s="56"/>
      <c r="N126" s="149"/>
      <c r="O126" s="215"/>
      <c r="P126" s="56"/>
      <c r="Q126" s="57"/>
      <c r="R126" s="56"/>
      <c r="S126" s="56"/>
      <c r="T126" s="58"/>
    </row>
    <row r="127" spans="1:20" s="36" customFormat="1" ht="33" customHeight="1">
      <c r="A127" s="291">
        <v>9</v>
      </c>
      <c r="B127" s="289" t="s">
        <v>148</v>
      </c>
      <c r="C127" s="56"/>
      <c r="D127" s="56"/>
      <c r="E127" s="57"/>
      <c r="F127" s="89"/>
      <c r="G127" s="89"/>
      <c r="H127" s="90"/>
      <c r="I127" s="55"/>
      <c r="J127" s="56"/>
      <c r="K127" s="57"/>
      <c r="L127" s="56"/>
      <c r="M127" s="56"/>
      <c r="N127" s="149"/>
      <c r="O127" s="215"/>
      <c r="P127" s="56"/>
      <c r="Q127" s="57"/>
      <c r="R127" s="56"/>
      <c r="S127" s="56"/>
      <c r="T127" s="58"/>
    </row>
    <row r="128" spans="1:20" s="36" customFormat="1" ht="39.75" customHeight="1">
      <c r="A128" s="291" t="s">
        <v>79</v>
      </c>
      <c r="B128" s="59" t="s">
        <v>228</v>
      </c>
      <c r="C128" s="56"/>
      <c r="D128" s="56"/>
      <c r="E128" s="57"/>
      <c r="F128" s="42" t="s">
        <v>46</v>
      </c>
      <c r="G128" s="42" t="s">
        <v>35</v>
      </c>
      <c r="H128" s="133">
        <f>E33</f>
        <v>36844</v>
      </c>
      <c r="I128" s="55"/>
      <c r="J128" s="56"/>
      <c r="K128" s="57"/>
      <c r="L128" s="56"/>
      <c r="M128" s="56"/>
      <c r="N128" s="149"/>
      <c r="O128" s="215"/>
      <c r="P128" s="56"/>
      <c r="Q128" s="57"/>
      <c r="R128" s="56"/>
      <c r="S128" s="56"/>
      <c r="T128" s="58"/>
    </row>
    <row r="129" spans="1:20" s="36" customFormat="1" ht="39.75" customHeight="1">
      <c r="A129" s="292" t="s">
        <v>80</v>
      </c>
      <c r="B129" s="59" t="s">
        <v>173</v>
      </c>
      <c r="C129" s="56"/>
      <c r="D129" s="56"/>
      <c r="E129" s="57"/>
      <c r="F129" s="42" t="s">
        <v>46</v>
      </c>
      <c r="G129" s="42" t="s">
        <v>35</v>
      </c>
      <c r="H129" s="133">
        <f>G33</f>
        <v>0</v>
      </c>
      <c r="I129" s="55"/>
      <c r="J129" s="56"/>
      <c r="K129" s="57"/>
      <c r="L129" s="56"/>
      <c r="M129" s="56"/>
      <c r="N129" s="149"/>
      <c r="O129" s="215"/>
      <c r="P129" s="56"/>
      <c r="Q129" s="57"/>
      <c r="R129" s="56"/>
      <c r="S129" s="56"/>
      <c r="T129" s="58"/>
    </row>
    <row r="130" spans="1:20" s="36" customFormat="1" ht="15.75" customHeight="1">
      <c r="A130" s="292" t="s">
        <v>81</v>
      </c>
      <c r="B130" s="763" t="s">
        <v>229</v>
      </c>
      <c r="C130" s="56"/>
      <c r="D130" s="56"/>
      <c r="E130" s="57"/>
      <c r="F130" s="56"/>
      <c r="G130" s="56"/>
      <c r="H130" s="58"/>
      <c r="I130" s="42" t="s">
        <v>15</v>
      </c>
      <c r="J130" s="42" t="s">
        <v>53</v>
      </c>
      <c r="K130" s="43">
        <f>F37</f>
        <v>0</v>
      </c>
      <c r="L130" s="42" t="s">
        <v>54</v>
      </c>
      <c r="M130" s="42" t="s">
        <v>55</v>
      </c>
      <c r="N130" s="207">
        <f t="shared" ref="N130:N134" si="6">K130</f>
        <v>0</v>
      </c>
      <c r="O130" s="212" t="s">
        <v>15</v>
      </c>
      <c r="P130" s="42" t="s">
        <v>53</v>
      </c>
      <c r="Q130" s="43">
        <f>H37</f>
        <v>0</v>
      </c>
      <c r="R130" s="42" t="s">
        <v>54</v>
      </c>
      <c r="S130" s="42" t="s">
        <v>55</v>
      </c>
      <c r="T130" s="44">
        <f>Q130</f>
        <v>0</v>
      </c>
    </row>
    <row r="131" spans="1:20" s="36" customFormat="1" ht="16.2">
      <c r="A131" s="292" t="s">
        <v>82</v>
      </c>
      <c r="B131" s="765"/>
      <c r="C131" s="56"/>
      <c r="D131" s="56"/>
      <c r="E131" s="57"/>
      <c r="F131" s="56"/>
      <c r="G131" s="56"/>
      <c r="H131" s="58"/>
      <c r="I131" s="42" t="s">
        <v>57</v>
      </c>
      <c r="J131" s="42" t="s">
        <v>28</v>
      </c>
      <c r="K131" s="43">
        <f>K130</f>
        <v>0</v>
      </c>
      <c r="L131" s="42" t="s">
        <v>55</v>
      </c>
      <c r="M131" s="42" t="s">
        <v>44</v>
      </c>
      <c r="N131" s="207">
        <f t="shared" si="6"/>
        <v>0</v>
      </c>
      <c r="O131" s="212" t="s">
        <v>57</v>
      </c>
      <c r="P131" s="42" t="s">
        <v>28</v>
      </c>
      <c r="Q131" s="43">
        <f>Q130</f>
        <v>0</v>
      </c>
      <c r="R131" s="42" t="s">
        <v>55</v>
      </c>
      <c r="S131" s="42" t="s">
        <v>44</v>
      </c>
      <c r="T131" s="44">
        <f>Q131</f>
        <v>0</v>
      </c>
    </row>
    <row r="132" spans="1:20" ht="16.2">
      <c r="A132" s="291">
        <v>10</v>
      </c>
      <c r="B132" s="92" t="s">
        <v>83</v>
      </c>
      <c r="C132" s="42" t="s">
        <v>33</v>
      </c>
      <c r="D132" s="42" t="s">
        <v>28</v>
      </c>
      <c r="E132" s="43">
        <f>C40</f>
        <v>0</v>
      </c>
      <c r="F132" s="42" t="s">
        <v>18</v>
      </c>
      <c r="G132" s="42" t="s">
        <v>120</v>
      </c>
      <c r="H132" s="44">
        <f t="shared" ref="H132:H139" si="7">E132</f>
        <v>0</v>
      </c>
      <c r="I132" s="45" t="s">
        <v>33</v>
      </c>
      <c r="J132" s="42" t="s">
        <v>28</v>
      </c>
      <c r="K132" s="43">
        <f>E40</f>
        <v>0</v>
      </c>
      <c r="L132" s="42" t="s">
        <v>18</v>
      </c>
      <c r="M132" s="42" t="s">
        <v>120</v>
      </c>
      <c r="N132" s="207">
        <f t="shared" si="6"/>
        <v>0</v>
      </c>
      <c r="O132" s="212" t="s">
        <v>33</v>
      </c>
      <c r="P132" s="42" t="s">
        <v>28</v>
      </c>
      <c r="Q132" s="43">
        <f>G40</f>
        <v>0</v>
      </c>
      <c r="R132" s="42" t="s">
        <v>18</v>
      </c>
      <c r="S132" s="42" t="s">
        <v>120</v>
      </c>
      <c r="T132" s="44">
        <f t="shared" ref="T132:T134" si="8">Q132</f>
        <v>0</v>
      </c>
    </row>
    <row r="133" spans="1:20" ht="16.2">
      <c r="A133" s="291" t="s">
        <v>246</v>
      </c>
      <c r="B133" s="92" t="s">
        <v>248</v>
      </c>
      <c r="C133" s="42" t="s">
        <v>33</v>
      </c>
      <c r="D133" s="42" t="s">
        <v>28</v>
      </c>
      <c r="E133" s="43">
        <f>IF(C41&gt;0,C41,0)</f>
        <v>9430</v>
      </c>
      <c r="F133" s="42" t="s">
        <v>18</v>
      </c>
      <c r="G133" s="42" t="s">
        <v>250</v>
      </c>
      <c r="H133" s="44">
        <f t="shared" si="7"/>
        <v>9430</v>
      </c>
      <c r="I133" s="42" t="s">
        <v>33</v>
      </c>
      <c r="J133" s="42" t="s">
        <v>28</v>
      </c>
      <c r="K133" s="43">
        <f>IF(E41&gt;0,E41,0)</f>
        <v>113379</v>
      </c>
      <c r="L133" s="42" t="s">
        <v>18</v>
      </c>
      <c r="M133" s="42" t="s">
        <v>250</v>
      </c>
      <c r="N133" s="44">
        <f t="shared" si="6"/>
        <v>113379</v>
      </c>
      <c r="O133" s="42" t="s">
        <v>33</v>
      </c>
      <c r="P133" s="42" t="s">
        <v>28</v>
      </c>
      <c r="Q133" s="43">
        <f>IF(G41&gt;0,G41,0)</f>
        <v>0</v>
      </c>
      <c r="R133" s="42" t="s">
        <v>18</v>
      </c>
      <c r="S133" s="42" t="s">
        <v>250</v>
      </c>
      <c r="T133" s="44">
        <f t="shared" si="8"/>
        <v>0</v>
      </c>
    </row>
    <row r="134" spans="1:20" ht="16.2">
      <c r="A134" s="291" t="s">
        <v>247</v>
      </c>
      <c r="B134" s="92" t="s">
        <v>249</v>
      </c>
      <c r="C134" s="42" t="s">
        <v>28</v>
      </c>
      <c r="D134" s="42" t="s">
        <v>33</v>
      </c>
      <c r="E134" s="43">
        <f>IF(C41=0,0,(IF(C41&gt;0,0,Inv(C41))))</f>
        <v>0</v>
      </c>
      <c r="F134" s="42" t="s">
        <v>250</v>
      </c>
      <c r="G134" s="42" t="s">
        <v>18</v>
      </c>
      <c r="H134" s="44">
        <f t="shared" si="7"/>
        <v>0</v>
      </c>
      <c r="I134" s="42" t="s">
        <v>28</v>
      </c>
      <c r="J134" s="42" t="s">
        <v>33</v>
      </c>
      <c r="K134" s="43">
        <f>IF(E41=0,0,(IF(E41&gt;0,0,Inv(E41))))</f>
        <v>0</v>
      </c>
      <c r="L134" s="42" t="s">
        <v>250</v>
      </c>
      <c r="M134" s="42" t="s">
        <v>18</v>
      </c>
      <c r="N134" s="44">
        <f t="shared" si="6"/>
        <v>0</v>
      </c>
      <c r="O134" s="42" t="s">
        <v>28</v>
      </c>
      <c r="P134" s="42" t="s">
        <v>33</v>
      </c>
      <c r="Q134" s="43">
        <f>IF(G41=0,0,(IF(G41&gt;0,0,Inv(G41))))</f>
        <v>0</v>
      </c>
      <c r="R134" s="42" t="s">
        <v>250</v>
      </c>
      <c r="S134" s="42" t="s">
        <v>18</v>
      </c>
      <c r="T134" s="44">
        <f t="shared" si="8"/>
        <v>0</v>
      </c>
    </row>
    <row r="135" spans="1:20" ht="34.5" hidden="1" customHeight="1">
      <c r="A135" s="452">
        <v>12</v>
      </c>
      <c r="B135" s="603" t="s">
        <v>269</v>
      </c>
      <c r="C135" s="42" t="s">
        <v>28</v>
      </c>
      <c r="D135" s="42" t="s">
        <v>33</v>
      </c>
      <c r="E135" s="43">
        <f>C45</f>
        <v>0</v>
      </c>
      <c r="F135" s="42" t="s">
        <v>74</v>
      </c>
      <c r="G135" s="42" t="s">
        <v>18</v>
      </c>
      <c r="H135" s="44">
        <f>E135</f>
        <v>0</v>
      </c>
      <c r="I135" s="42" t="s">
        <v>28</v>
      </c>
      <c r="J135" s="42" t="s">
        <v>33</v>
      </c>
      <c r="K135" s="43">
        <f>E45</f>
        <v>0</v>
      </c>
      <c r="L135" s="42" t="s">
        <v>74</v>
      </c>
      <c r="M135" s="42" t="s">
        <v>18</v>
      </c>
      <c r="N135" s="44">
        <f>K135</f>
        <v>0</v>
      </c>
      <c r="O135" s="45" t="s">
        <v>28</v>
      </c>
      <c r="P135" s="42" t="s">
        <v>33</v>
      </c>
      <c r="Q135" s="43">
        <f>G45</f>
        <v>0</v>
      </c>
      <c r="R135" s="42" t="s">
        <v>74</v>
      </c>
      <c r="S135" s="42" t="s">
        <v>18</v>
      </c>
      <c r="T135" s="44">
        <f>Q135</f>
        <v>0</v>
      </c>
    </row>
    <row r="136" spans="1:20" ht="16.2">
      <c r="A136" s="682" t="s">
        <v>481</v>
      </c>
      <c r="B136" s="803" t="s">
        <v>128</v>
      </c>
      <c r="C136" s="42" t="s">
        <v>15</v>
      </c>
      <c r="D136" s="42" t="s">
        <v>129</v>
      </c>
      <c r="E136" s="43">
        <f>IF(J55&lt;0,0,J55)</f>
        <v>0</v>
      </c>
      <c r="F136" s="42" t="s">
        <v>107</v>
      </c>
      <c r="G136" s="42" t="s">
        <v>69</v>
      </c>
      <c r="H136" s="44">
        <f t="shared" si="7"/>
        <v>0</v>
      </c>
      <c r="I136" s="55"/>
      <c r="J136" s="56"/>
      <c r="K136" s="57"/>
      <c r="L136" s="56"/>
      <c r="M136" s="56"/>
      <c r="N136" s="149"/>
      <c r="O136" s="215"/>
      <c r="P136" s="56"/>
      <c r="Q136" s="57"/>
      <c r="R136" s="56"/>
      <c r="S136" s="56"/>
      <c r="T136" s="58"/>
    </row>
    <row r="137" spans="1:20" ht="16.2">
      <c r="A137" s="682" t="s">
        <v>482</v>
      </c>
      <c r="B137" s="803"/>
      <c r="C137" s="42" t="s">
        <v>130</v>
      </c>
      <c r="D137" s="42" t="s">
        <v>28</v>
      </c>
      <c r="E137" s="43">
        <f>E136</f>
        <v>0</v>
      </c>
      <c r="F137" s="42" t="s">
        <v>69</v>
      </c>
      <c r="G137" s="42" t="s">
        <v>35</v>
      </c>
      <c r="H137" s="44">
        <f t="shared" si="7"/>
        <v>0</v>
      </c>
      <c r="I137" s="55"/>
      <c r="J137" s="56"/>
      <c r="K137" s="57"/>
      <c r="L137" s="56"/>
      <c r="M137" s="56"/>
      <c r="N137" s="149"/>
      <c r="O137" s="215"/>
      <c r="P137" s="56"/>
      <c r="Q137" s="57"/>
      <c r="R137" s="56"/>
      <c r="S137" s="56"/>
      <c r="T137" s="58"/>
    </row>
    <row r="138" spans="1:20" ht="16.2">
      <c r="A138" s="682" t="s">
        <v>483</v>
      </c>
      <c r="B138" s="803"/>
      <c r="C138" s="42" t="s">
        <v>131</v>
      </c>
      <c r="D138" s="42" t="s">
        <v>132</v>
      </c>
      <c r="E138" s="43">
        <f>IF(J55&gt;0,0,ABS(J55))</f>
        <v>1480</v>
      </c>
      <c r="F138" s="42" t="s">
        <v>134</v>
      </c>
      <c r="G138" s="42" t="s">
        <v>135</v>
      </c>
      <c r="H138" s="44">
        <f t="shared" si="7"/>
        <v>1480</v>
      </c>
      <c r="I138" s="55"/>
      <c r="J138" s="56"/>
      <c r="K138" s="57"/>
      <c r="L138" s="56"/>
      <c r="M138" s="56"/>
      <c r="N138" s="149"/>
      <c r="O138" s="215"/>
      <c r="P138" s="56"/>
      <c r="Q138" s="57"/>
      <c r="R138" s="56"/>
      <c r="S138" s="56"/>
      <c r="T138" s="58"/>
    </row>
    <row r="139" spans="1:20" ht="16.8" thickBot="1">
      <c r="A139" s="683" t="s">
        <v>484</v>
      </c>
      <c r="B139" s="804"/>
      <c r="C139" s="228" t="s">
        <v>30</v>
      </c>
      <c r="D139" s="228" t="s">
        <v>133</v>
      </c>
      <c r="E139" s="229">
        <f>E138</f>
        <v>1480</v>
      </c>
      <c r="F139" s="228" t="s">
        <v>35</v>
      </c>
      <c r="G139" s="228" t="s">
        <v>134</v>
      </c>
      <c r="H139" s="230">
        <f t="shared" si="7"/>
        <v>1480</v>
      </c>
      <c r="I139" s="231"/>
      <c r="J139" s="217"/>
      <c r="K139" s="218"/>
      <c r="L139" s="217"/>
      <c r="M139" s="217"/>
      <c r="N139" s="232"/>
      <c r="O139" s="216"/>
      <c r="P139" s="217"/>
      <c r="Q139" s="218"/>
      <c r="R139" s="217"/>
      <c r="S139" s="217"/>
      <c r="T139" s="219"/>
    </row>
    <row r="140" spans="1:20" ht="15" thickBot="1">
      <c r="A140" s="98"/>
      <c r="B140" s="99" t="s">
        <v>476</v>
      </c>
      <c r="C140" s="60"/>
      <c r="D140" s="60"/>
      <c r="E140" s="61"/>
      <c r="F140" s="60"/>
      <c r="G140" s="60"/>
      <c r="H140" s="62"/>
      <c r="I140" s="60"/>
      <c r="J140" s="60"/>
      <c r="K140" s="61"/>
      <c r="L140" s="60"/>
      <c r="M140" s="60"/>
      <c r="N140" s="99"/>
      <c r="P140" s="104"/>
      <c r="Q140" s="104"/>
    </row>
    <row r="141" spans="1:20">
      <c r="A141" s="98"/>
      <c r="B141" s="799" t="s">
        <v>121</v>
      </c>
      <c r="C141" s="63" t="s">
        <v>84</v>
      </c>
      <c r="D141" s="64" t="s">
        <v>85</v>
      </c>
      <c r="E141" s="65">
        <f>E82+E83+E84+E85+E86+E87+E89+E97+E98+E99+E100+E101+E102+E139</f>
        <v>25417106</v>
      </c>
      <c r="F141" s="63" t="s">
        <v>84</v>
      </c>
      <c r="G141" s="64" t="s">
        <v>86</v>
      </c>
      <c r="H141" s="65">
        <f>H75+H91+H92+H114+H116+H126+H132+H138+H94+H96+H133</f>
        <v>26071653</v>
      </c>
      <c r="I141" s="66" t="s">
        <v>84</v>
      </c>
      <c r="J141" s="64" t="s">
        <v>85</v>
      </c>
      <c r="K141" s="67">
        <f>K66+K108</f>
        <v>9000615</v>
      </c>
      <c r="L141" s="63" t="s">
        <v>84</v>
      </c>
      <c r="M141" s="64" t="s">
        <v>86</v>
      </c>
      <c r="N141" s="100">
        <f>N65+N93+N107+N114+N116+N131+N132+N133</f>
        <v>9228525</v>
      </c>
      <c r="O141" s="66" t="s">
        <v>84</v>
      </c>
      <c r="P141" s="64" t="s">
        <v>85</v>
      </c>
      <c r="Q141" s="67">
        <f>Q71+Q119</f>
        <v>0</v>
      </c>
      <c r="R141" s="63" t="s">
        <v>84</v>
      </c>
      <c r="S141" s="64" t="s">
        <v>86</v>
      </c>
      <c r="T141" s="100">
        <f>T70+T95+T118+T131+T132+T114+T116+T133</f>
        <v>0</v>
      </c>
    </row>
    <row r="142" spans="1:20">
      <c r="A142" s="98"/>
      <c r="B142" s="800"/>
      <c r="C142" s="68" t="s">
        <v>87</v>
      </c>
      <c r="D142" s="69" t="s">
        <v>88</v>
      </c>
      <c r="E142" s="62">
        <f>E66+E73+E105+E106+ E108+E113+E114+E116+E126+E132+E137+E71+E119+E133-E134-E135</f>
        <v>19844967</v>
      </c>
      <c r="F142" s="68" t="s">
        <v>87</v>
      </c>
      <c r="G142" s="69" t="s">
        <v>89</v>
      </c>
      <c r="H142" s="62">
        <f>H64+H65+H68+H74+H93+H104+H107+H112+H115+H117+H124+H125+H136+H128+H129+H70+H95+H69+H118+H134+H135</f>
        <v>20490084</v>
      </c>
      <c r="I142" s="70" t="s">
        <v>87</v>
      </c>
      <c r="J142" s="69" t="s">
        <v>88</v>
      </c>
      <c r="K142" s="71">
        <f>K67+K110+K111+K113+K114+K116+K131+K132+K133-K134-K135</f>
        <v>9113994</v>
      </c>
      <c r="L142" s="68" t="s">
        <v>87</v>
      </c>
      <c r="M142" s="69" t="s">
        <v>89</v>
      </c>
      <c r="N142" s="101">
        <f>N64+N68+N109+N112+N115+N130+N94+N117+N134+N135</f>
        <v>9228525</v>
      </c>
      <c r="O142" s="70" t="s">
        <v>87</v>
      </c>
      <c r="P142" s="69" t="s">
        <v>88</v>
      </c>
      <c r="Q142" s="71">
        <f>Q72+Q121+Q122+Q113+Q114+Q116+Q131+Q132+Q133-Q134-Q135</f>
        <v>0</v>
      </c>
      <c r="R142" s="68" t="s">
        <v>87</v>
      </c>
      <c r="S142" s="69" t="s">
        <v>89</v>
      </c>
      <c r="T142" s="101">
        <f>T64+T69+T96+T120+T130+T112+T115+T117+T134+T135</f>
        <v>0</v>
      </c>
    </row>
    <row r="143" spans="1:20">
      <c r="A143" s="98"/>
      <c r="B143" s="800"/>
      <c r="C143" s="68"/>
      <c r="D143" s="69"/>
      <c r="E143" s="62"/>
      <c r="F143" s="68" t="s">
        <v>125</v>
      </c>
      <c r="G143" s="69"/>
      <c r="H143" s="62">
        <f>J24</f>
        <v>0</v>
      </c>
      <c r="I143" s="70"/>
      <c r="J143" s="69"/>
      <c r="K143" s="71"/>
      <c r="L143" s="68"/>
      <c r="M143" s="69"/>
      <c r="N143" s="101"/>
      <c r="O143" s="70"/>
      <c r="P143" s="69"/>
      <c r="Q143" s="71"/>
      <c r="R143" s="68"/>
      <c r="S143" s="69"/>
      <c r="T143" s="101"/>
    </row>
    <row r="144" spans="1:20" ht="44.25" customHeight="1">
      <c r="A144" s="98"/>
      <c r="B144" s="800"/>
      <c r="C144" s="68" t="s">
        <v>91</v>
      </c>
      <c r="D144" s="69"/>
      <c r="E144" s="62">
        <f>E141-E142</f>
        <v>5572139</v>
      </c>
      <c r="F144" s="68" t="s">
        <v>92</v>
      </c>
      <c r="G144" s="69"/>
      <c r="H144" s="62">
        <f>H141-H142+H143</f>
        <v>5581569</v>
      </c>
      <c r="I144" s="70" t="s">
        <v>91</v>
      </c>
      <c r="J144" s="69"/>
      <c r="K144" s="62">
        <f>K141-K142</f>
        <v>-113379</v>
      </c>
      <c r="L144" s="68" t="s">
        <v>92</v>
      </c>
      <c r="M144" s="69"/>
      <c r="N144" s="101">
        <f>N141-N142</f>
        <v>0</v>
      </c>
      <c r="O144" s="70" t="s">
        <v>91</v>
      </c>
      <c r="P144" s="69"/>
      <c r="Q144" s="62">
        <f>Q141-Q142</f>
        <v>0</v>
      </c>
      <c r="R144" s="68" t="s">
        <v>92</v>
      </c>
      <c r="S144" s="69"/>
      <c r="T144" s="101">
        <f>T141-T142</f>
        <v>0</v>
      </c>
    </row>
    <row r="145" spans="1:20" ht="36.75" customHeight="1" thickBot="1">
      <c r="A145" s="98"/>
      <c r="B145" s="801"/>
      <c r="C145" s="72"/>
      <c r="D145" s="73"/>
      <c r="E145" s="74"/>
      <c r="F145" s="80" t="s">
        <v>93</v>
      </c>
      <c r="G145" s="73"/>
      <c r="H145" s="74">
        <f>-H66-H73+H82+H91+H92-H93-H68+H94-H69-H71-H74-H95+H96</f>
        <v>5581569</v>
      </c>
      <c r="I145" s="102"/>
      <c r="J145" s="73"/>
      <c r="K145" s="74"/>
      <c r="L145" s="80" t="s">
        <v>93</v>
      </c>
      <c r="M145" s="73"/>
      <c r="N145" s="139">
        <f>N93-N68-N94</f>
        <v>0</v>
      </c>
      <c r="O145" s="102"/>
      <c r="P145" s="73"/>
      <c r="Q145" s="74"/>
      <c r="R145" s="80" t="s">
        <v>93</v>
      </c>
      <c r="S145" s="73"/>
      <c r="T145" s="139">
        <f>-T69+T95-T96</f>
        <v>0</v>
      </c>
    </row>
    <row r="147" spans="1:20">
      <c r="E147" s="104"/>
    </row>
    <row r="148" spans="1:20">
      <c r="E148" s="104">
        <f>E144-H144</f>
        <v>-9430</v>
      </c>
      <c r="H148" s="104">
        <f>H145-H144</f>
        <v>0</v>
      </c>
      <c r="K148" s="104">
        <f>K144-N144</f>
        <v>-113379</v>
      </c>
      <c r="N148" s="104">
        <f>N145-N144</f>
        <v>0</v>
      </c>
      <c r="Q148" s="104">
        <f>Q144-T144</f>
        <v>0</v>
      </c>
      <c r="T148" s="104">
        <f>T145-T144</f>
        <v>0</v>
      </c>
    </row>
    <row r="149" spans="1:20">
      <c r="E149" s="104"/>
      <c r="H149" s="104"/>
      <c r="K149" s="104"/>
      <c r="N149" s="104"/>
      <c r="T149" s="104"/>
    </row>
    <row r="151" spans="1:20">
      <c r="E151" s="104"/>
      <c r="K151" s="104"/>
    </row>
  </sheetData>
  <mergeCells count="47">
    <mergeCell ref="O61:T61"/>
    <mergeCell ref="O62:Q62"/>
    <mergeCell ref="R62:T62"/>
    <mergeCell ref="I61:N61"/>
    <mergeCell ref="C62:E62"/>
    <mergeCell ref="F62:H62"/>
    <mergeCell ref="I62:K62"/>
    <mergeCell ref="L62:N62"/>
    <mergeCell ref="C61:H61"/>
    <mergeCell ref="E3:F3"/>
    <mergeCell ref="G3:H3"/>
    <mergeCell ref="B141:B145"/>
    <mergeCell ref="B104:B105"/>
    <mergeCell ref="B109:B110"/>
    <mergeCell ref="B112:B113"/>
    <mergeCell ref="B115:B116"/>
    <mergeCell ref="B125:B126"/>
    <mergeCell ref="B130:B131"/>
    <mergeCell ref="B107:B108"/>
    <mergeCell ref="B118:B119"/>
    <mergeCell ref="B120:B121"/>
    <mergeCell ref="B136:B139"/>
    <mergeCell ref="B88:B90"/>
    <mergeCell ref="B61:B63"/>
    <mergeCell ref="A82:A87"/>
    <mergeCell ref="A12:A16"/>
    <mergeCell ref="A39:A41"/>
    <mergeCell ref="A47:A49"/>
    <mergeCell ref="A55:A57"/>
    <mergeCell ref="A61:A63"/>
    <mergeCell ref="A43:A44"/>
    <mergeCell ref="A2:N2"/>
    <mergeCell ref="B82:B87"/>
    <mergeCell ref="B97:B102"/>
    <mergeCell ref="A75:A80"/>
    <mergeCell ref="B75:B80"/>
    <mergeCell ref="A97:A102"/>
    <mergeCell ref="A4:A10"/>
    <mergeCell ref="A32:A35"/>
    <mergeCell ref="H75:H80"/>
    <mergeCell ref="F75:F80"/>
    <mergeCell ref="G75:G80"/>
    <mergeCell ref="B20:I20"/>
    <mergeCell ref="B70:B72"/>
    <mergeCell ref="B65:B67"/>
    <mergeCell ref="L11:Q11"/>
    <mergeCell ref="C3:D3"/>
  </mergeCells>
  <printOptions horizontalCentered="1" verticalCentered="1"/>
  <pageMargins left="0.31496062992125984" right="0.31496062992125984" top="0.6692913385826772" bottom="0.35433070866141736" header="0.31496062992125984" footer="0.31496062992125984"/>
  <pageSetup paperSize="8" scale="44" orientation="landscape" cellComments="asDisplayed" r:id="rId1"/>
  <headerFooter>
    <oddHeader xml:space="preserve">&amp;C&amp;14ESETTANULMÁNY
az önkormányzatok nettó finanszírozásának és személyi juttatásának 2014. évi elszámolásához </oddHeader>
    <oddFooter>&amp;C&amp;P/&amp;N</oddFooter>
  </headerFooter>
  <rowBreaks count="2" manualBreakCount="2">
    <brk id="57" max="19" man="1"/>
    <brk id="139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"/>
  <sheetViews>
    <sheetView view="pageBreakPreview" zoomScale="75" zoomScaleNormal="77" zoomScaleSheetLayoutView="75" workbookViewId="0">
      <selection activeCell="Q121" sqref="Q121"/>
    </sheetView>
  </sheetViews>
  <sheetFormatPr defaultColWidth="9.109375" defaultRowHeight="14.4"/>
  <cols>
    <col min="1" max="1" width="12.44140625" style="103" customWidth="1"/>
    <col min="2" max="2" width="48.6640625" style="103" customWidth="1"/>
    <col min="3" max="4" width="20.33203125" style="103" customWidth="1"/>
    <col min="5" max="5" width="17.88671875" style="103" customWidth="1"/>
    <col min="6" max="6" width="17.44140625" style="103" customWidth="1"/>
    <col min="7" max="7" width="16.6640625" style="103" customWidth="1"/>
    <col min="8" max="8" width="19.6640625" style="103" customWidth="1"/>
    <col min="9" max="9" width="23.88671875" style="103" customWidth="1"/>
    <col min="10" max="10" width="20" style="103" customWidth="1"/>
    <col min="11" max="11" width="15.5546875" style="103" customWidth="1"/>
    <col min="12" max="12" width="17" style="103" customWidth="1"/>
    <col min="13" max="13" width="17.44140625" style="103" customWidth="1"/>
    <col min="14" max="14" width="15.88671875" style="103" customWidth="1"/>
    <col min="15" max="15" width="18.33203125" style="103" customWidth="1"/>
    <col min="16" max="16" width="16.5546875" style="103" customWidth="1"/>
    <col min="17" max="17" width="16.44140625" style="103" customWidth="1"/>
    <col min="18" max="18" width="13.88671875" style="103" customWidth="1"/>
    <col min="19" max="19" width="14.88671875" style="103" customWidth="1"/>
    <col min="20" max="20" width="17.88671875" style="103" customWidth="1"/>
    <col min="21" max="16384" width="9.109375" style="103"/>
  </cols>
  <sheetData>
    <row r="1" spans="1:18" ht="36.75" customHeight="1" thickBot="1">
      <c r="A1" s="761" t="str">
        <f>ALAPADATOK!A58</f>
        <v>B) Önkormányzat + Társulás és intézményei 2021. év 02. havi nettó finanszírozás adatlapjaiból kiemelt közfoglalkoztatottak adatai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</row>
    <row r="2" spans="1:18" s="126" customFormat="1" ht="75" customHeight="1">
      <c r="A2" s="125" t="s">
        <v>0</v>
      </c>
      <c r="B2" s="282" t="s">
        <v>195</v>
      </c>
      <c r="C2" s="788" t="s">
        <v>2</v>
      </c>
      <c r="D2" s="788"/>
      <c r="E2" s="797" t="s">
        <v>139</v>
      </c>
      <c r="F2" s="798"/>
      <c r="G2" s="797" t="s">
        <v>215</v>
      </c>
      <c r="H2" s="798"/>
      <c r="I2" s="439" t="s">
        <v>118</v>
      </c>
      <c r="J2" s="440" t="s">
        <v>140</v>
      </c>
    </row>
    <row r="3" spans="1:18" s="105" customFormat="1" ht="35.25" customHeight="1">
      <c r="A3" s="823" t="s">
        <v>3</v>
      </c>
      <c r="B3" s="4" t="s">
        <v>194</v>
      </c>
      <c r="C3" s="5"/>
      <c r="D3" s="75">
        <f>SUM(C4:C4)</f>
        <v>12759121</v>
      </c>
      <c r="E3" s="6"/>
      <c r="F3" s="7"/>
      <c r="G3" s="7"/>
      <c r="H3" s="7"/>
      <c r="I3" s="7"/>
      <c r="J3" s="76">
        <f>SUM(C3:I3)</f>
        <v>12759121</v>
      </c>
    </row>
    <row r="4" spans="1:18" s="27" customFormat="1" ht="62.4">
      <c r="A4" s="823"/>
      <c r="B4" s="8" t="s">
        <v>337</v>
      </c>
      <c r="C4" s="554">
        <f>ALAPADATOK!J61</f>
        <v>12759121</v>
      </c>
      <c r="D4" s="9"/>
      <c r="E4" s="10"/>
      <c r="F4" s="9"/>
      <c r="G4" s="9"/>
      <c r="H4" s="9"/>
      <c r="I4" s="147"/>
      <c r="J4" s="11"/>
    </row>
    <row r="5" spans="1:18" s="27" customFormat="1" ht="30.75" customHeight="1">
      <c r="A5" s="106"/>
      <c r="B5" s="12"/>
      <c r="C5" s="13"/>
      <c r="D5" s="13"/>
      <c r="E5" s="14"/>
      <c r="F5" s="13"/>
      <c r="G5" s="13"/>
      <c r="H5" s="428"/>
      <c r="I5" s="428"/>
      <c r="J5" s="15"/>
      <c r="K5" s="17"/>
      <c r="L5" s="787"/>
      <c r="M5" s="787"/>
      <c r="N5" s="787"/>
      <c r="O5" s="787"/>
      <c r="P5" s="787"/>
      <c r="Q5" s="787"/>
      <c r="R5" s="158"/>
    </row>
    <row r="6" spans="1:18" s="27" customFormat="1" ht="36" customHeight="1">
      <c r="A6" s="792" t="s">
        <v>200</v>
      </c>
      <c r="B6" s="4" t="s">
        <v>338</v>
      </c>
      <c r="C6" s="26"/>
      <c r="D6" s="77">
        <f>C7+C13+C10</f>
        <v>3891993</v>
      </c>
      <c r="E6" s="34"/>
      <c r="F6" s="77">
        <f>E7+E13+E10</f>
        <v>0</v>
      </c>
      <c r="G6" s="119"/>
      <c r="H6" s="77">
        <f>G7+G13+G10</f>
        <v>0</v>
      </c>
      <c r="I6" s="290"/>
      <c r="J6" s="78">
        <f>SUM(C6:I6)</f>
        <v>3891993</v>
      </c>
      <c r="K6" s="17"/>
      <c r="L6" s="153"/>
      <c r="M6" s="159"/>
      <c r="N6" s="153"/>
      <c r="O6" s="153"/>
      <c r="P6" s="153"/>
      <c r="Q6" s="155"/>
      <c r="R6" s="155"/>
    </row>
    <row r="7" spans="1:18" s="27" customFormat="1" ht="46.8">
      <c r="A7" s="792"/>
      <c r="B7" s="315" t="s">
        <v>429</v>
      </c>
      <c r="C7" s="161">
        <f>ALAPADATOK!D66</f>
        <v>3589064</v>
      </c>
      <c r="D7" s="555"/>
      <c r="E7" s="161">
        <f>ALAPADATOK!I66</f>
        <v>0</v>
      </c>
      <c r="F7" s="556"/>
      <c r="G7" s="161">
        <f>ALAPADATOK!H66</f>
        <v>0</v>
      </c>
      <c r="H7" s="556"/>
      <c r="I7" s="557">
        <f>SUM(C7:G7)</f>
        <v>3589064</v>
      </c>
      <c r="J7" s="558"/>
      <c r="K7" s="441"/>
      <c r="L7" s="152"/>
      <c r="M7" s="148"/>
      <c r="N7" s="160"/>
      <c r="O7" s="160"/>
      <c r="P7" s="160"/>
      <c r="Q7" s="160"/>
      <c r="R7" s="148"/>
    </row>
    <row r="8" spans="1:18" s="27" customFormat="1" ht="72.75" customHeight="1">
      <c r="A8" s="792"/>
      <c r="B8" s="316" t="s">
        <v>394</v>
      </c>
      <c r="C8" s="161">
        <f>ALAPADATOK!D67</f>
        <v>1165759</v>
      </c>
      <c r="D8" s="26"/>
      <c r="E8" s="161">
        <f>ALAPADATOK!I67</f>
        <v>0</v>
      </c>
      <c r="F8" s="26"/>
      <c r="G8" s="161">
        <f>ALAPADATOK!H67</f>
        <v>0</v>
      </c>
      <c r="H8" s="26"/>
      <c r="I8" s="557">
        <f t="shared" ref="I8:I12" si="0">SUM(C8:G8)</f>
        <v>1165759</v>
      </c>
      <c r="J8" s="559"/>
      <c r="K8" s="442"/>
      <c r="L8" s="152"/>
      <c r="M8" s="160"/>
      <c r="N8" s="160"/>
      <c r="O8" s="160"/>
      <c r="P8" s="160"/>
      <c r="Q8" s="160"/>
      <c r="R8" s="148"/>
    </row>
    <row r="9" spans="1:18" s="27" customFormat="1" ht="46.8">
      <c r="A9" s="792"/>
      <c r="B9" s="316" t="s">
        <v>395</v>
      </c>
      <c r="C9" s="161">
        <f>ALAPADATOK!D68</f>
        <v>2423305</v>
      </c>
      <c r="D9" s="26"/>
      <c r="E9" s="161">
        <f>ALAPADATOK!I68</f>
        <v>0</v>
      </c>
      <c r="F9" s="26"/>
      <c r="G9" s="161">
        <f>ALAPADATOK!H68</f>
        <v>0</v>
      </c>
      <c r="H9" s="26"/>
      <c r="I9" s="557">
        <f t="shared" si="0"/>
        <v>2423305</v>
      </c>
      <c r="J9" s="559"/>
      <c r="K9" s="17"/>
      <c r="L9" s="152"/>
      <c r="M9" s="148"/>
      <c r="N9" s="148"/>
      <c r="O9" s="148"/>
      <c r="P9" s="148"/>
      <c r="Q9" s="148"/>
      <c r="R9" s="148"/>
    </row>
    <row r="10" spans="1:18" s="27" customFormat="1" ht="46.8">
      <c r="A10" s="792"/>
      <c r="B10" s="316" t="s">
        <v>398</v>
      </c>
      <c r="C10" s="161">
        <f>ALAPADATOK!D69</f>
        <v>302929</v>
      </c>
      <c r="D10" s="120"/>
      <c r="E10" s="161">
        <f>ALAPADATOK!I69</f>
        <v>0</v>
      </c>
      <c r="F10" s="120"/>
      <c r="G10" s="161">
        <f>ALAPADATOK!H68</f>
        <v>0</v>
      </c>
      <c r="H10" s="120"/>
      <c r="I10" s="557">
        <f t="shared" si="0"/>
        <v>302929</v>
      </c>
      <c r="J10" s="559"/>
      <c r="K10" s="441"/>
      <c r="L10" s="152"/>
      <c r="M10" s="148"/>
      <c r="N10" s="160"/>
      <c r="O10" s="160"/>
      <c r="P10" s="160"/>
      <c r="Q10" s="160"/>
      <c r="R10" s="148"/>
    </row>
    <row r="11" spans="1:18" s="27" customFormat="1" ht="35.25" customHeight="1">
      <c r="A11" s="146" t="s">
        <v>198</v>
      </c>
      <c r="B11" s="240" t="s">
        <v>399</v>
      </c>
      <c r="C11" s="161">
        <f>ALAPADATOK!J70</f>
        <v>302929</v>
      </c>
      <c r="D11" s="120"/>
      <c r="E11" s="161"/>
      <c r="F11" s="120"/>
      <c r="G11" s="161"/>
      <c r="H11" s="120"/>
      <c r="I11" s="557">
        <f>ALAPADATOK!J70</f>
        <v>302929</v>
      </c>
      <c r="J11" s="560"/>
      <c r="K11" s="441"/>
      <c r="L11" s="152"/>
      <c r="M11" s="148"/>
      <c r="N11" s="160"/>
      <c r="O11" s="160"/>
      <c r="P11" s="160"/>
      <c r="Q11" s="160"/>
      <c r="R11" s="148"/>
    </row>
    <row r="12" spans="1:18" s="27" customFormat="1" ht="47.25" hidden="1" customHeight="1">
      <c r="A12" s="309"/>
      <c r="B12" s="281" t="s">
        <v>137</v>
      </c>
      <c r="C12" s="161" t="e">
        <f>ALAPADATOK!#REF!</f>
        <v>#REF!</v>
      </c>
      <c r="D12" s="26"/>
      <c r="E12" s="161" t="e">
        <f>ALAPADATOK!#REF!</f>
        <v>#REF!</v>
      </c>
      <c r="F12" s="26"/>
      <c r="G12" s="161" t="e">
        <f>ALAPADATOK!#REF!</f>
        <v>#REF!</v>
      </c>
      <c r="H12" s="26"/>
      <c r="I12" s="557" t="e">
        <f t="shared" si="0"/>
        <v>#REF!</v>
      </c>
      <c r="J12" s="560"/>
      <c r="K12" s="443"/>
      <c r="L12" s="152"/>
      <c r="M12" s="148"/>
      <c r="N12" s="160"/>
      <c r="O12" s="160"/>
      <c r="P12" s="160"/>
      <c r="Q12" s="160"/>
      <c r="R12" s="148"/>
    </row>
    <row r="13" spans="1:18" s="27" customFormat="1" ht="51" customHeight="1">
      <c r="A13" s="146" t="s">
        <v>197</v>
      </c>
      <c r="B13" s="317" t="s">
        <v>400</v>
      </c>
      <c r="C13" s="161">
        <f>ALAPADATOK!J71</f>
        <v>0</v>
      </c>
      <c r="D13" s="26"/>
      <c r="E13" s="161"/>
      <c r="F13" s="26"/>
      <c r="G13" s="161"/>
      <c r="H13" s="26"/>
      <c r="I13" s="557">
        <f>SUM(C13:G13)</f>
        <v>0</v>
      </c>
      <c r="J13" s="109"/>
      <c r="K13" s="443"/>
      <c r="L13" s="152"/>
      <c r="M13" s="148"/>
      <c r="N13" s="160"/>
      <c r="O13" s="160"/>
      <c r="P13" s="160"/>
      <c r="Q13" s="160"/>
      <c r="R13" s="148"/>
    </row>
    <row r="14" spans="1:18" s="27" customFormat="1" ht="15.6">
      <c r="A14" s="106"/>
      <c r="B14" s="12"/>
      <c r="C14" s="13"/>
      <c r="D14" s="13"/>
      <c r="E14" s="14"/>
      <c r="F14" s="13"/>
      <c r="G14" s="13"/>
      <c r="H14" s="13"/>
      <c r="I14" s="13"/>
      <c r="J14" s="15"/>
      <c r="K14" s="17"/>
      <c r="L14" s="153"/>
      <c r="M14" s="148"/>
      <c r="N14" s="153"/>
      <c r="O14" s="153"/>
      <c r="P14" s="153"/>
      <c r="Q14" s="153"/>
      <c r="R14" s="158"/>
    </row>
    <row r="15" spans="1:18" s="27" customFormat="1" ht="32.25" customHeight="1">
      <c r="A15" s="543" t="s">
        <v>297</v>
      </c>
      <c r="B15" s="782" t="s">
        <v>138</v>
      </c>
      <c r="C15" s="783"/>
      <c r="D15" s="783"/>
      <c r="E15" s="783"/>
      <c r="F15" s="783"/>
      <c r="G15" s="783"/>
      <c r="H15" s="783"/>
      <c r="I15" s="784"/>
      <c r="J15" s="444">
        <f>ALAPADATOK!J73</f>
        <v>9171909</v>
      </c>
      <c r="K15" s="110"/>
      <c r="L15" s="152"/>
      <c r="M15" s="148"/>
      <c r="N15" s="153"/>
      <c r="O15" s="153"/>
      <c r="P15" s="153"/>
      <c r="Q15" s="153"/>
      <c r="R15" s="158"/>
    </row>
    <row r="16" spans="1:18" s="27" customFormat="1" ht="32.25" customHeight="1">
      <c r="A16" s="543" t="s">
        <v>298</v>
      </c>
      <c r="B16" s="301" t="s">
        <v>401</v>
      </c>
      <c r="C16" s="303"/>
      <c r="D16" s="303"/>
      <c r="E16" s="303"/>
      <c r="F16" s="303"/>
      <c r="G16" s="303"/>
      <c r="H16" s="303"/>
      <c r="I16" s="304"/>
      <c r="J16" s="444">
        <f>ALAPADATOK!J74</f>
        <v>8867128</v>
      </c>
      <c r="K16" s="110"/>
      <c r="L16" s="152"/>
      <c r="M16" s="148"/>
      <c r="N16" s="153"/>
      <c r="O16" s="153"/>
      <c r="P16" s="153"/>
      <c r="Q16" s="153"/>
      <c r="R16" s="158"/>
    </row>
    <row r="17" spans="1:18" s="27" customFormat="1" ht="115.5" customHeight="1">
      <c r="A17" s="543" t="s">
        <v>299</v>
      </c>
      <c r="B17" s="301" t="s">
        <v>402</v>
      </c>
      <c r="C17" s="119"/>
      <c r="D17" s="77">
        <f>ALAPADATOK!D75</f>
        <v>304781</v>
      </c>
      <c r="E17" s="119"/>
      <c r="F17" s="77">
        <f>ALAPADATOK!I75</f>
        <v>0</v>
      </c>
      <c r="G17" s="119"/>
      <c r="H17" s="77">
        <f>ALAPADATOK!H75</f>
        <v>0</v>
      </c>
      <c r="I17" s="301"/>
      <c r="J17" s="444">
        <f>D17+F17+H17</f>
        <v>304781</v>
      </c>
      <c r="K17" s="110"/>
      <c r="L17" s="152"/>
      <c r="M17" s="160"/>
      <c r="N17" s="160"/>
      <c r="O17" s="160"/>
      <c r="P17" s="160"/>
      <c r="Q17" s="160"/>
      <c r="R17" s="148"/>
    </row>
    <row r="18" spans="1:18" s="27" customFormat="1" ht="19.5" customHeight="1">
      <c r="A18" s="134"/>
      <c r="B18" s="85"/>
      <c r="C18" s="85"/>
      <c r="D18" s="85"/>
      <c r="E18" s="85"/>
      <c r="F18" s="85"/>
      <c r="G18" s="85"/>
      <c r="H18" s="85"/>
      <c r="I18" s="85"/>
      <c r="J18" s="84"/>
      <c r="K18" s="110"/>
      <c r="L18" s="152"/>
      <c r="M18" s="148"/>
      <c r="N18" s="153"/>
      <c r="O18" s="153"/>
      <c r="P18" s="153"/>
      <c r="Q18" s="153"/>
      <c r="R18" s="148"/>
    </row>
    <row r="19" spans="1:18" s="27" customFormat="1" ht="55.5" customHeight="1">
      <c r="A19" s="134" t="s">
        <v>302</v>
      </c>
      <c r="B19" s="301" t="s">
        <v>404</v>
      </c>
      <c r="C19" s="119"/>
      <c r="D19" s="77">
        <f>C20+C21</f>
        <v>0</v>
      </c>
      <c r="E19" s="119"/>
      <c r="F19" s="77"/>
      <c r="G19" s="119"/>
      <c r="H19" s="77"/>
      <c r="I19" s="301"/>
      <c r="J19" s="444">
        <f>J20+J21</f>
        <v>0</v>
      </c>
      <c r="K19" s="110"/>
      <c r="L19" s="152"/>
      <c r="M19" s="148"/>
      <c r="N19" s="153"/>
      <c r="O19" s="153"/>
      <c r="P19" s="153"/>
      <c r="Q19" s="153"/>
      <c r="R19" s="148"/>
    </row>
    <row r="20" spans="1:18" s="27" customFormat="1" ht="32.25" customHeight="1">
      <c r="A20" s="544" t="s">
        <v>303</v>
      </c>
      <c r="B20" s="545" t="s">
        <v>405</v>
      </c>
      <c r="C20" s="161">
        <f>ALAPADATOK!D78</f>
        <v>0</v>
      </c>
      <c r="D20" s="548"/>
      <c r="E20" s="88"/>
      <c r="F20" s="88"/>
      <c r="G20" s="88"/>
      <c r="H20" s="88"/>
      <c r="I20" s="595"/>
      <c r="J20" s="444">
        <f>C20+E20+G20</f>
        <v>0</v>
      </c>
      <c r="K20" s="110"/>
      <c r="L20" s="152"/>
      <c r="M20" s="148"/>
      <c r="N20" s="153"/>
      <c r="O20" s="153"/>
      <c r="P20" s="153"/>
      <c r="Q20" s="153"/>
      <c r="R20" s="148"/>
    </row>
    <row r="21" spans="1:18" s="27" customFormat="1" ht="32.25" customHeight="1">
      <c r="A21" s="544" t="s">
        <v>403</v>
      </c>
      <c r="B21" s="545" t="s">
        <v>406</v>
      </c>
      <c r="C21" s="161">
        <f>ALAPADATOK!D79</f>
        <v>0</v>
      </c>
      <c r="D21" s="548"/>
      <c r="E21" s="88"/>
      <c r="F21" s="88"/>
      <c r="G21" s="88"/>
      <c r="H21" s="88"/>
      <c r="I21" s="595"/>
      <c r="J21" s="444">
        <f>C21+E21+G21</f>
        <v>0</v>
      </c>
      <c r="K21" s="110"/>
      <c r="L21" s="152"/>
      <c r="M21" s="148"/>
      <c r="N21" s="153"/>
      <c r="O21" s="153"/>
      <c r="P21" s="153"/>
      <c r="Q21" s="153"/>
      <c r="R21" s="148"/>
    </row>
    <row r="22" spans="1:18" s="27" customFormat="1" ht="15.6">
      <c r="A22" s="111"/>
      <c r="B22" s="112"/>
      <c r="C22" s="18"/>
      <c r="D22" s="19"/>
      <c r="E22" s="20"/>
      <c r="F22" s="18"/>
      <c r="G22" s="18"/>
      <c r="H22" s="18"/>
      <c r="I22" s="18"/>
      <c r="J22" s="21"/>
      <c r="K22" s="17"/>
      <c r="L22" s="153"/>
      <c r="M22" s="148"/>
      <c r="N22" s="153"/>
      <c r="O22" s="153"/>
      <c r="P22" s="153"/>
      <c r="Q22" s="153"/>
      <c r="R22" s="148"/>
    </row>
    <row r="23" spans="1:18" s="27" customFormat="1" ht="31.5" customHeight="1">
      <c r="A23" s="113" t="s">
        <v>4</v>
      </c>
      <c r="B23" s="114"/>
      <c r="C23" s="22"/>
      <c r="D23" s="22"/>
      <c r="E23" s="23"/>
      <c r="F23" s="22"/>
      <c r="G23" s="22"/>
      <c r="H23" s="22"/>
      <c r="I23" s="22"/>
      <c r="J23" s="24"/>
      <c r="K23" s="17"/>
      <c r="L23" s="153"/>
      <c r="M23" s="154"/>
      <c r="N23" s="153"/>
      <c r="O23" s="153"/>
      <c r="P23" s="153"/>
      <c r="Q23" s="155"/>
      <c r="R23" s="148"/>
    </row>
    <row r="24" spans="1:18" s="27" customFormat="1" ht="67.2">
      <c r="A24" s="146" t="s">
        <v>96</v>
      </c>
      <c r="B24" s="4" t="s">
        <v>407</v>
      </c>
      <c r="C24" s="81"/>
      <c r="D24" s="77">
        <f>ALAPADATOK!D81</f>
        <v>10950005</v>
      </c>
      <c r="E24" s="25"/>
      <c r="F24" s="77">
        <f>ALAPADATOK!I81</f>
        <v>0</v>
      </c>
      <c r="G24" s="119"/>
      <c r="H24" s="77">
        <f>ALAPADATOK!H81</f>
        <v>0</v>
      </c>
      <c r="I24" s="201"/>
      <c r="J24" s="78">
        <f>SUM(C24:H24)</f>
        <v>10950005</v>
      </c>
      <c r="K24" s="17"/>
      <c r="L24" s="152"/>
      <c r="M24" s="148"/>
      <c r="N24" s="148"/>
      <c r="O24" s="148"/>
      <c r="P24" s="148"/>
      <c r="Q24" s="148"/>
      <c r="R24" s="148"/>
    </row>
    <row r="25" spans="1:18" s="27" customFormat="1" ht="15.6">
      <c r="A25" s="28"/>
      <c r="B25" s="29"/>
      <c r="C25" s="13"/>
      <c r="D25" s="30"/>
      <c r="E25" s="31"/>
      <c r="F25" s="30"/>
      <c r="G25" s="30"/>
      <c r="H25" s="32"/>
      <c r="I25" s="32"/>
      <c r="J25" s="33"/>
      <c r="K25" s="17"/>
      <c r="L25" s="152"/>
      <c r="M25" s="148"/>
      <c r="N25" s="148"/>
      <c r="O25" s="148"/>
      <c r="P25" s="148"/>
      <c r="Q25" s="148"/>
      <c r="R25" s="148"/>
    </row>
    <row r="26" spans="1:18" s="27" customFormat="1" ht="84">
      <c r="A26" s="775" t="s">
        <v>5</v>
      </c>
      <c r="B26" s="318" t="s">
        <v>408</v>
      </c>
      <c r="C26" s="9"/>
      <c r="D26" s="77">
        <f>ALAPADATOK!D83</f>
        <v>372710</v>
      </c>
      <c r="E26" s="25"/>
      <c r="F26" s="77">
        <f>ALAPADATOK!I83</f>
        <v>0</v>
      </c>
      <c r="G26" s="119"/>
      <c r="H26" s="77">
        <f>ALAPADATOK!H83</f>
        <v>0</v>
      </c>
      <c r="I26" s="201"/>
      <c r="J26" s="78">
        <f>SUM(C26:H26)</f>
        <v>372710</v>
      </c>
      <c r="K26" s="17"/>
      <c r="L26" s="152"/>
      <c r="M26" s="148"/>
      <c r="N26" s="148"/>
      <c r="O26" s="148"/>
      <c r="P26" s="148"/>
      <c r="Q26" s="148"/>
      <c r="R26" s="148"/>
    </row>
    <row r="27" spans="1:18" s="27" customFormat="1" ht="67.2">
      <c r="A27" s="775"/>
      <c r="B27" s="319" t="s">
        <v>409</v>
      </c>
      <c r="C27" s="151">
        <f>ALAPADATOK!D84</f>
        <v>43193</v>
      </c>
      <c r="D27" s="25"/>
      <c r="E27" s="161">
        <f>ALAPADATOK!I84</f>
        <v>0</v>
      </c>
      <c r="F27" s="25"/>
      <c r="G27" s="161">
        <f>ALAPADATOK!H84</f>
        <v>0</v>
      </c>
      <c r="H27" s="26"/>
      <c r="I27" s="201"/>
      <c r="J27" s="78">
        <f>SUM(C27:H27)</f>
        <v>43193</v>
      </c>
      <c r="K27" s="17"/>
      <c r="L27" s="152"/>
      <c r="M27" s="148"/>
      <c r="N27" s="148"/>
      <c r="O27" s="148"/>
      <c r="P27" s="148"/>
      <c r="Q27" s="148"/>
      <c r="R27" s="148"/>
    </row>
    <row r="28" spans="1:18" s="27" customFormat="1" ht="84">
      <c r="A28" s="775"/>
      <c r="B28" s="319" t="s">
        <v>410</v>
      </c>
      <c r="C28" s="151">
        <f>ALAPADATOK!D85</f>
        <v>329517</v>
      </c>
      <c r="D28" s="25"/>
      <c r="E28" s="161">
        <f>ALAPADATOK!I85</f>
        <v>0</v>
      </c>
      <c r="F28" s="25"/>
      <c r="G28" s="161">
        <f>ALAPADATOK!H85</f>
        <v>0</v>
      </c>
      <c r="H28" s="26"/>
      <c r="I28" s="201"/>
      <c r="J28" s="78">
        <f>SUM(C28:H28)</f>
        <v>329517</v>
      </c>
      <c r="K28" s="17"/>
      <c r="L28" s="152"/>
      <c r="M28" s="148"/>
      <c r="N28" s="148"/>
      <c r="O28" s="148"/>
      <c r="P28" s="148"/>
      <c r="Q28" s="148"/>
      <c r="R28" s="148"/>
    </row>
    <row r="29" spans="1:18" s="27" customFormat="1" ht="33.6">
      <c r="A29" s="775"/>
      <c r="B29" s="140" t="s">
        <v>411</v>
      </c>
      <c r="C29" s="151">
        <f>ALAPADATOK!D86</f>
        <v>0</v>
      </c>
      <c r="D29" s="25"/>
      <c r="E29" s="161">
        <f>ALAPADATOK!I86</f>
        <v>0</v>
      </c>
      <c r="F29" s="25"/>
      <c r="G29" s="161">
        <f>ALAPADATOK!H86</f>
        <v>0</v>
      </c>
      <c r="H29" s="26"/>
      <c r="I29" s="201"/>
      <c r="J29" s="78">
        <f>SUM(C29:H29)</f>
        <v>0</v>
      </c>
      <c r="K29" s="17"/>
      <c r="L29" s="152"/>
      <c r="M29" s="148"/>
      <c r="N29" s="148"/>
      <c r="O29" s="148"/>
      <c r="P29" s="148"/>
      <c r="Q29" s="148"/>
      <c r="R29" s="148"/>
    </row>
    <row r="30" spans="1:18" s="27" customFormat="1" ht="15.6">
      <c r="A30" s="28"/>
      <c r="B30" s="29"/>
      <c r="C30" s="13"/>
      <c r="D30" s="30"/>
      <c r="E30" s="31"/>
      <c r="F30" s="30"/>
      <c r="G30" s="30"/>
      <c r="H30" s="32"/>
      <c r="I30" s="32"/>
      <c r="J30" s="33"/>
      <c r="K30" s="17"/>
      <c r="L30" s="152"/>
      <c r="M30" s="148"/>
      <c r="N30" s="148"/>
      <c r="O30" s="148"/>
      <c r="P30" s="148"/>
      <c r="Q30" s="148"/>
      <c r="R30" s="148"/>
    </row>
    <row r="31" spans="1:18" s="27" customFormat="1" ht="50.4">
      <c r="A31" s="146" t="s">
        <v>97</v>
      </c>
      <c r="B31" s="4" t="s">
        <v>412</v>
      </c>
      <c r="C31" s="9"/>
      <c r="D31" s="150">
        <f>ALAPADATOK!D88</f>
        <v>67929</v>
      </c>
      <c r="E31" s="25"/>
      <c r="F31" s="150">
        <f>ALAPADATOK!I88</f>
        <v>0</v>
      </c>
      <c r="G31" s="119"/>
      <c r="H31" s="150">
        <f>ALAPADATOK!H88</f>
        <v>0</v>
      </c>
      <c r="I31" s="201"/>
      <c r="J31" s="78">
        <f>SUM(C31:H31)</f>
        <v>67929</v>
      </c>
      <c r="K31" s="17"/>
      <c r="L31" s="152"/>
      <c r="M31" s="148"/>
      <c r="N31" s="148"/>
      <c r="O31" s="148"/>
      <c r="P31" s="148"/>
      <c r="Q31" s="148"/>
      <c r="R31" s="148"/>
    </row>
    <row r="32" spans="1:18" s="27" customFormat="1" ht="15.6">
      <c r="A32" s="28"/>
      <c r="B32" s="29"/>
      <c r="C32" s="13"/>
      <c r="D32" s="30"/>
      <c r="E32" s="31"/>
      <c r="F32" s="30"/>
      <c r="G32" s="30"/>
      <c r="H32" s="32"/>
      <c r="I32" s="32"/>
      <c r="J32" s="33"/>
      <c r="K32" s="17"/>
      <c r="L32" s="152"/>
      <c r="M32" s="148"/>
      <c r="N32" s="148"/>
      <c r="O32" s="148"/>
      <c r="P32" s="148"/>
      <c r="Q32" s="148"/>
      <c r="R32" s="148"/>
    </row>
    <row r="33" spans="1:18" s="27" customFormat="1" ht="74.25" customHeight="1">
      <c r="A33" s="789" t="s">
        <v>119</v>
      </c>
      <c r="B33" s="4" t="s">
        <v>473</v>
      </c>
      <c r="C33" s="9"/>
      <c r="D33" s="150">
        <f>ALAPADATOK!D90</f>
        <v>974723</v>
      </c>
      <c r="E33" s="25"/>
      <c r="F33" s="150">
        <f>ALAPADATOK!I90</f>
        <v>0</v>
      </c>
      <c r="G33" s="119"/>
      <c r="H33" s="150">
        <f>ALAPADATOK!H90</f>
        <v>0</v>
      </c>
      <c r="I33" s="201"/>
      <c r="J33" s="78">
        <f>SUM(C33:H33)</f>
        <v>974723</v>
      </c>
      <c r="K33" s="17"/>
      <c r="L33" s="152"/>
      <c r="M33" s="148"/>
      <c r="N33" s="148"/>
      <c r="O33" s="148"/>
      <c r="P33" s="148"/>
      <c r="Q33" s="148"/>
      <c r="R33" s="148"/>
    </row>
    <row r="34" spans="1:18" s="27" customFormat="1" ht="74.25" customHeight="1">
      <c r="A34" s="790"/>
      <c r="B34" s="284" t="s">
        <v>422</v>
      </c>
      <c r="C34" s="151">
        <f>ALAPADATOK!D91</f>
        <v>0</v>
      </c>
      <c r="D34" s="119"/>
      <c r="E34" s="151">
        <f>ALAPADATOK!I91</f>
        <v>0</v>
      </c>
      <c r="F34" s="119"/>
      <c r="G34" s="151">
        <f>ALAPADATOK!H91</f>
        <v>0</v>
      </c>
      <c r="H34" s="119"/>
      <c r="I34" s="26"/>
      <c r="J34" s="78">
        <f t="shared" ref="J34:J35" si="1">SUM(C34:H34)</f>
        <v>0</v>
      </c>
      <c r="K34" s="17"/>
      <c r="L34" s="152"/>
      <c r="M34" s="148"/>
      <c r="N34" s="148"/>
      <c r="O34" s="148"/>
      <c r="P34" s="148"/>
      <c r="Q34" s="148"/>
      <c r="R34" s="148"/>
    </row>
    <row r="35" spans="1:18" s="27" customFormat="1" ht="74.25" customHeight="1">
      <c r="A35" s="791"/>
      <c r="B35" s="284" t="s">
        <v>421</v>
      </c>
      <c r="C35" s="151">
        <f>ALAPADATOK!D92</f>
        <v>974723</v>
      </c>
      <c r="D35" s="119"/>
      <c r="E35" s="151">
        <f>ALAPADATOK!I92</f>
        <v>0</v>
      </c>
      <c r="F35" s="119"/>
      <c r="G35" s="151">
        <f>ALAPADATOK!H92</f>
        <v>0</v>
      </c>
      <c r="H35" s="119"/>
      <c r="I35" s="26"/>
      <c r="J35" s="78">
        <f t="shared" si="1"/>
        <v>974723</v>
      </c>
      <c r="K35" s="17"/>
      <c r="L35" s="152"/>
      <c r="M35" s="148"/>
      <c r="N35" s="148"/>
      <c r="O35" s="148"/>
      <c r="P35" s="148"/>
      <c r="Q35" s="148"/>
      <c r="R35" s="148"/>
    </row>
    <row r="36" spans="1:18" s="27" customFormat="1" ht="16.8">
      <c r="A36" s="28"/>
      <c r="B36" s="116"/>
      <c r="C36" s="13"/>
      <c r="D36" s="30"/>
      <c r="E36" s="31"/>
      <c r="F36" s="30"/>
      <c r="G36" s="30"/>
      <c r="H36" s="32"/>
      <c r="I36" s="32"/>
      <c r="J36" s="91"/>
      <c r="K36" s="17"/>
      <c r="L36" s="152"/>
      <c r="M36" s="148"/>
      <c r="N36" s="148"/>
      <c r="O36" s="148"/>
      <c r="P36" s="148"/>
      <c r="Q36" s="148"/>
      <c r="R36" s="148"/>
    </row>
    <row r="37" spans="1:18" s="27" customFormat="1" ht="46.8">
      <c r="A37" s="789" t="s">
        <v>98</v>
      </c>
      <c r="B37" s="240" t="s">
        <v>413</v>
      </c>
      <c r="C37" s="118"/>
      <c r="D37" s="150">
        <f>ALAPADATOK!D94</f>
        <v>302929</v>
      </c>
      <c r="E37" s="88"/>
      <c r="F37" s="150">
        <f>ALAPADATOK!I94</f>
        <v>0</v>
      </c>
      <c r="G37" s="119"/>
      <c r="H37" s="150">
        <f>ALAPADATOK!H94</f>
        <v>0</v>
      </c>
      <c r="I37" s="202"/>
      <c r="J37" s="78">
        <f>SUM(C37:H37)</f>
        <v>302929</v>
      </c>
      <c r="K37" s="17"/>
      <c r="L37" s="152"/>
      <c r="M37" s="148"/>
      <c r="N37" s="148"/>
      <c r="O37" s="148"/>
      <c r="P37" s="148"/>
      <c r="Q37" s="148"/>
      <c r="R37" s="148"/>
    </row>
    <row r="38" spans="1:18" s="27" customFormat="1" ht="46.8">
      <c r="A38" s="790"/>
      <c r="B38" s="8" t="s">
        <v>420</v>
      </c>
      <c r="C38" s="151">
        <f>ALAPADATOK!D95</f>
        <v>0</v>
      </c>
      <c r="D38" s="34"/>
      <c r="E38" s="161">
        <f>ALAPADATOK!I95</f>
        <v>0</v>
      </c>
      <c r="F38" s="34"/>
      <c r="G38" s="161">
        <f>ALAPADATOK!H95</f>
        <v>0</v>
      </c>
      <c r="H38" s="120"/>
      <c r="I38" s="202"/>
      <c r="J38" s="78">
        <f>SUM(C38:H38)</f>
        <v>0</v>
      </c>
      <c r="K38" s="17"/>
      <c r="L38" s="152"/>
      <c r="M38" s="148"/>
      <c r="N38" s="148"/>
      <c r="O38" s="148"/>
      <c r="P38" s="148"/>
      <c r="Q38" s="148"/>
      <c r="R38" s="148"/>
    </row>
    <row r="39" spans="1:18" s="27" customFormat="1" ht="15.6">
      <c r="A39" s="28"/>
      <c r="B39" s="29"/>
      <c r="C39" s="13"/>
      <c r="D39" s="30"/>
      <c r="E39" s="31"/>
      <c r="F39" s="30"/>
      <c r="G39" s="30"/>
      <c r="H39" s="32"/>
      <c r="I39" s="32"/>
      <c r="J39" s="33"/>
      <c r="K39" s="17"/>
      <c r="L39" s="152"/>
      <c r="M39" s="148"/>
      <c r="N39" s="148"/>
      <c r="O39" s="148"/>
      <c r="P39" s="148"/>
      <c r="Q39" s="148"/>
      <c r="R39" s="148"/>
    </row>
    <row r="40" spans="1:18" s="27" customFormat="1" ht="57.75" customHeight="1">
      <c r="A40" s="792" t="s">
        <v>99</v>
      </c>
      <c r="B40" s="4" t="s">
        <v>414</v>
      </c>
      <c r="C40" s="83"/>
      <c r="D40" s="150">
        <f>ALAPADATOK!D97</f>
        <v>3589064</v>
      </c>
      <c r="E40" s="25"/>
      <c r="F40" s="150">
        <f>ALAPADATOK!I97</f>
        <v>0</v>
      </c>
      <c r="G40" s="119"/>
      <c r="H40" s="150">
        <f>ALAPADATOK!H97</f>
        <v>0</v>
      </c>
      <c r="I40" s="26"/>
      <c r="J40" s="78">
        <f>SUM(C40:H40)</f>
        <v>3589064</v>
      </c>
      <c r="K40" s="17"/>
      <c r="L40" s="152"/>
      <c r="M40" s="148"/>
      <c r="N40" s="148"/>
      <c r="O40" s="148"/>
      <c r="P40" s="148"/>
      <c r="Q40" s="148"/>
      <c r="R40" s="148"/>
    </row>
    <row r="41" spans="1:18" s="27" customFormat="1" ht="67.2">
      <c r="A41" s="792"/>
      <c r="B41" s="319" t="s">
        <v>419</v>
      </c>
      <c r="C41" s="83"/>
      <c r="D41" s="161">
        <f>ALAPADATOK!D98</f>
        <v>1165759</v>
      </c>
      <c r="E41" s="25"/>
      <c r="F41" s="161">
        <f>ALAPADATOK!I98</f>
        <v>0</v>
      </c>
      <c r="G41" s="88"/>
      <c r="H41" s="161">
        <f>ALAPADATOK!H98</f>
        <v>0</v>
      </c>
      <c r="I41" s="26"/>
      <c r="J41" s="78">
        <f>SUM(C41:H41)</f>
        <v>1165759</v>
      </c>
      <c r="K41" s="17"/>
      <c r="L41" s="152"/>
      <c r="M41" s="148"/>
      <c r="N41" s="148"/>
      <c r="O41" s="148"/>
      <c r="P41" s="148"/>
      <c r="Q41" s="148"/>
      <c r="R41" s="148"/>
    </row>
    <row r="42" spans="1:18" s="27" customFormat="1" ht="67.2">
      <c r="A42" s="792"/>
      <c r="B42" s="319" t="s">
        <v>418</v>
      </c>
      <c r="C42" s="83"/>
      <c r="D42" s="161">
        <f>ALAPADATOK!D99</f>
        <v>2423305</v>
      </c>
      <c r="E42" s="25"/>
      <c r="F42" s="161">
        <f>ALAPADATOK!I99</f>
        <v>0</v>
      </c>
      <c r="G42" s="88"/>
      <c r="H42" s="161">
        <f>ALAPADATOK!H99</f>
        <v>0</v>
      </c>
      <c r="I42" s="26"/>
      <c r="J42" s="78">
        <f>SUM(C42:H42)</f>
        <v>2423305</v>
      </c>
      <c r="K42" s="17"/>
      <c r="L42" s="152"/>
      <c r="M42" s="148"/>
      <c r="N42" s="148"/>
      <c r="O42" s="148"/>
      <c r="P42" s="148"/>
      <c r="Q42" s="148"/>
      <c r="R42" s="148"/>
    </row>
    <row r="43" spans="1:18" s="27" customFormat="1" ht="16.8">
      <c r="A43" s="28"/>
      <c r="B43" s="130"/>
      <c r="C43" s="82"/>
      <c r="D43" s="30"/>
      <c r="E43" s="31"/>
      <c r="F43" s="30"/>
      <c r="G43" s="30"/>
      <c r="H43" s="32"/>
      <c r="I43" s="32"/>
      <c r="J43" s="91"/>
      <c r="K43" s="17"/>
      <c r="L43" s="152"/>
      <c r="M43" s="148"/>
      <c r="N43" s="148"/>
      <c r="O43" s="148"/>
      <c r="P43" s="148"/>
      <c r="Q43" s="148"/>
      <c r="R43" s="148"/>
    </row>
    <row r="44" spans="1:18" s="27" customFormat="1" ht="50.4">
      <c r="A44" s="28" t="s">
        <v>100</v>
      </c>
      <c r="B44" s="301" t="s">
        <v>427</v>
      </c>
      <c r="C44" s="82"/>
      <c r="D44" s="150">
        <f>ALAPADATOK!D101</f>
        <v>3891993</v>
      </c>
      <c r="E44" s="31"/>
      <c r="F44" s="150">
        <f>ALAPADATOK!I101</f>
        <v>0</v>
      </c>
      <c r="G44" s="205"/>
      <c r="H44" s="150">
        <f>ALAPADATOK!H101</f>
        <v>0</v>
      </c>
      <c r="I44" s="32"/>
      <c r="J44" s="78">
        <f>SUM(C44:H44)</f>
        <v>3891993</v>
      </c>
      <c r="K44" s="17"/>
      <c r="L44" s="152"/>
      <c r="M44" s="148"/>
      <c r="N44" s="148"/>
      <c r="O44" s="148"/>
      <c r="P44" s="148"/>
      <c r="Q44" s="148"/>
      <c r="R44" s="148"/>
    </row>
    <row r="45" spans="1:18" s="27" customFormat="1" ht="15.6">
      <c r="A45" s="28"/>
      <c r="B45" s="29"/>
      <c r="C45" s="32"/>
      <c r="D45" s="30"/>
      <c r="E45" s="31"/>
      <c r="F45" s="30"/>
      <c r="G45" s="30"/>
      <c r="H45" s="32"/>
      <c r="I45" s="32"/>
      <c r="J45" s="33"/>
      <c r="K45" s="17"/>
      <c r="L45" s="152"/>
      <c r="M45" s="148"/>
      <c r="N45" s="148"/>
      <c r="O45" s="148"/>
      <c r="P45" s="148"/>
      <c r="Q45" s="148"/>
      <c r="R45" s="148"/>
    </row>
    <row r="46" spans="1:18" s="36" customFormat="1" ht="67.2">
      <c r="A46" s="146" t="s">
        <v>141</v>
      </c>
      <c r="B46" s="4" t="s">
        <v>428</v>
      </c>
      <c r="C46" s="83"/>
      <c r="D46" s="150">
        <f>ALAPADATOK!D103</f>
        <v>14607769</v>
      </c>
      <c r="E46" s="83"/>
      <c r="F46" s="150">
        <f>ALAPADATOK!I103</f>
        <v>0</v>
      </c>
      <c r="G46" s="119"/>
      <c r="H46" s="150">
        <f>ALAPADATOK!H103</f>
        <v>0</v>
      </c>
      <c r="I46" s="203"/>
      <c r="J46" s="78">
        <f>SUM(C46:H46)</f>
        <v>14607769</v>
      </c>
      <c r="K46" s="35"/>
      <c r="L46" s="152"/>
      <c r="M46" s="156"/>
      <c r="N46" s="148"/>
      <c r="O46" s="148"/>
      <c r="P46" s="148"/>
      <c r="Q46" s="148"/>
      <c r="R46" s="148"/>
    </row>
    <row r="47" spans="1:18" s="36" customFormat="1" ht="16.8">
      <c r="A47" s="305"/>
      <c r="B47" s="135"/>
      <c r="C47" s="136"/>
      <c r="D47" s="137"/>
      <c r="E47" s="136"/>
      <c r="F47" s="137"/>
      <c r="G47" s="137"/>
      <c r="H47" s="138"/>
      <c r="I47" s="204"/>
      <c r="J47" s="141"/>
      <c r="K47" s="35"/>
      <c r="L47" s="152"/>
      <c r="M47" s="148"/>
      <c r="N47" s="148"/>
      <c r="O47" s="148"/>
      <c r="P47" s="148"/>
      <c r="Q47" s="148"/>
      <c r="R47" s="148"/>
    </row>
    <row r="48" spans="1:18" s="36" customFormat="1" ht="50.4">
      <c r="A48" s="789" t="s">
        <v>142</v>
      </c>
      <c r="B48" s="135" t="s">
        <v>390</v>
      </c>
      <c r="C48" s="136"/>
      <c r="D48" s="77">
        <f>ALAPADATOK!D105</f>
        <v>0</v>
      </c>
      <c r="E48" s="136"/>
      <c r="F48" s="77">
        <f>ALAPADATOK!I105</f>
        <v>0</v>
      </c>
      <c r="G48" s="206"/>
      <c r="H48" s="77">
        <f>ALAPADATOK!H105</f>
        <v>0</v>
      </c>
      <c r="I48" s="204"/>
      <c r="J48" s="78">
        <f>SUM(C48:H48)</f>
        <v>0</v>
      </c>
      <c r="K48" s="35"/>
      <c r="L48" s="152"/>
      <c r="M48" s="156"/>
      <c r="N48" s="148"/>
      <c r="O48" s="148"/>
      <c r="P48" s="148"/>
      <c r="Q48" s="148"/>
      <c r="R48" s="148"/>
    </row>
    <row r="49" spans="1:20" s="36" customFormat="1" ht="16.8">
      <c r="A49" s="790"/>
      <c r="B49" s="429" t="s">
        <v>392</v>
      </c>
      <c r="C49" s="136"/>
      <c r="D49" s="77">
        <f>ALAPADATOK!D106</f>
        <v>0</v>
      </c>
      <c r="E49" s="136"/>
      <c r="F49" s="77">
        <f>ALAPADATOK!I106</f>
        <v>0</v>
      </c>
      <c r="G49" s="206"/>
      <c r="H49" s="77">
        <f>ALAPADATOK!I106</f>
        <v>0</v>
      </c>
      <c r="I49" s="204"/>
      <c r="J49" s="78">
        <f>SUM(C49:H49)</f>
        <v>0</v>
      </c>
      <c r="K49" s="35"/>
      <c r="L49" s="152"/>
      <c r="M49" s="156"/>
      <c r="N49" s="148"/>
      <c r="O49" s="148"/>
      <c r="P49" s="148"/>
      <c r="Q49" s="148"/>
      <c r="R49" s="148"/>
    </row>
    <row r="50" spans="1:20" ht="17.399999999999999" thickBot="1">
      <c r="A50" s="793"/>
      <c r="B50" s="434" t="s">
        <v>393</v>
      </c>
      <c r="C50" s="37"/>
      <c r="D50" s="430">
        <f>ALAPADATOK!D107</f>
        <v>0</v>
      </c>
      <c r="E50" s="38"/>
      <c r="F50" s="430">
        <f>ALAPADATOK!I107</f>
        <v>0</v>
      </c>
      <c r="G50" s="431"/>
      <c r="H50" s="430">
        <f>ALAPADATOK!H107</f>
        <v>0</v>
      </c>
      <c r="I50" s="432"/>
      <c r="J50" s="433">
        <f>SUM(C50:H50)</f>
        <v>0</v>
      </c>
      <c r="K50" s="144"/>
      <c r="L50" s="152"/>
      <c r="M50" s="157"/>
      <c r="N50" s="157"/>
      <c r="O50" s="157"/>
      <c r="P50" s="157"/>
      <c r="Q50" s="157"/>
      <c r="R50" s="148"/>
    </row>
    <row r="51" spans="1:20">
      <c r="A51" s="127"/>
      <c r="C51" s="1"/>
      <c r="D51" s="39"/>
      <c r="E51" s="2"/>
      <c r="F51" s="39"/>
      <c r="G51" s="39"/>
      <c r="H51" s="3"/>
      <c r="I51" s="122"/>
      <c r="J51" s="123"/>
      <c r="K51" s="124"/>
      <c r="L51" s="123"/>
      <c r="M51" s="123"/>
    </row>
    <row r="52" spans="1:20" ht="31.8">
      <c r="A52" s="121" t="s">
        <v>191</v>
      </c>
      <c r="C52" s="1"/>
      <c r="D52" s="1"/>
      <c r="E52" s="2"/>
      <c r="F52" s="1"/>
      <c r="G52" s="1"/>
      <c r="H52" s="3"/>
      <c r="I52" s="122"/>
      <c r="J52" s="123"/>
      <c r="K52" s="124"/>
      <c r="L52" s="123"/>
      <c r="M52" s="123"/>
    </row>
    <row r="53" spans="1:20" ht="15" thickBot="1">
      <c r="A53" s="127"/>
      <c r="C53" s="1"/>
      <c r="D53" s="1"/>
      <c r="E53" s="2"/>
      <c r="F53" s="1"/>
      <c r="G53" s="1"/>
      <c r="H53" s="3"/>
      <c r="I53" s="122"/>
      <c r="J53" s="123"/>
      <c r="K53" s="124"/>
      <c r="L53" s="123"/>
      <c r="M53" s="123"/>
    </row>
    <row r="54" spans="1:20" s="128" customFormat="1" ht="23.4" thickTop="1">
      <c r="A54" s="794" t="s">
        <v>6</v>
      </c>
      <c r="B54" s="807" t="s">
        <v>7</v>
      </c>
      <c r="C54" s="818" t="s">
        <v>8</v>
      </c>
      <c r="D54" s="818"/>
      <c r="E54" s="818"/>
      <c r="F54" s="818"/>
      <c r="G54" s="818"/>
      <c r="H54" s="819"/>
      <c r="I54" s="810" t="s">
        <v>9</v>
      </c>
      <c r="J54" s="810"/>
      <c r="K54" s="810"/>
      <c r="L54" s="810"/>
      <c r="M54" s="810"/>
      <c r="N54" s="811"/>
      <c r="O54" s="809" t="s">
        <v>167</v>
      </c>
      <c r="P54" s="810"/>
      <c r="Q54" s="810"/>
      <c r="R54" s="810"/>
      <c r="S54" s="810"/>
      <c r="T54" s="811"/>
    </row>
    <row r="55" spans="1:20" s="128" customFormat="1" ht="21" customHeight="1">
      <c r="A55" s="795"/>
      <c r="B55" s="808"/>
      <c r="C55" s="816" t="s">
        <v>10</v>
      </c>
      <c r="D55" s="816"/>
      <c r="E55" s="816"/>
      <c r="F55" s="816" t="s">
        <v>11</v>
      </c>
      <c r="G55" s="816"/>
      <c r="H55" s="817"/>
      <c r="I55" s="813" t="s">
        <v>10</v>
      </c>
      <c r="J55" s="813"/>
      <c r="K55" s="813"/>
      <c r="L55" s="814" t="s">
        <v>11</v>
      </c>
      <c r="M55" s="813"/>
      <c r="N55" s="815"/>
      <c r="O55" s="812" t="s">
        <v>10</v>
      </c>
      <c r="P55" s="813"/>
      <c r="Q55" s="813"/>
      <c r="R55" s="814" t="s">
        <v>11</v>
      </c>
      <c r="S55" s="813"/>
      <c r="T55" s="815"/>
    </row>
    <row r="56" spans="1:20" s="128" customFormat="1" ht="21" customHeight="1">
      <c r="A56" s="796"/>
      <c r="B56" s="808"/>
      <c r="C56" s="265" t="s">
        <v>12</v>
      </c>
      <c r="D56" s="265" t="s">
        <v>13</v>
      </c>
      <c r="E56" s="40" t="s">
        <v>14</v>
      </c>
      <c r="F56" s="265" t="s">
        <v>12</v>
      </c>
      <c r="G56" s="265" t="s">
        <v>13</v>
      </c>
      <c r="H56" s="41" t="s">
        <v>14</v>
      </c>
      <c r="I56" s="270" t="s">
        <v>12</v>
      </c>
      <c r="J56" s="265" t="s">
        <v>13</v>
      </c>
      <c r="K56" s="40" t="s">
        <v>14</v>
      </c>
      <c r="L56" s="265" t="s">
        <v>12</v>
      </c>
      <c r="M56" s="265" t="s">
        <v>13</v>
      </c>
      <c r="N56" s="266" t="s">
        <v>14</v>
      </c>
      <c r="O56" s="211" t="s">
        <v>12</v>
      </c>
      <c r="P56" s="265" t="s">
        <v>13</v>
      </c>
      <c r="Q56" s="40" t="s">
        <v>14</v>
      </c>
      <c r="R56" s="265" t="s">
        <v>12</v>
      </c>
      <c r="S56" s="265" t="s">
        <v>13</v>
      </c>
      <c r="T56" s="266" t="s">
        <v>14</v>
      </c>
    </row>
    <row r="57" spans="1:20" ht="16.2">
      <c r="A57" s="263">
        <v>1</v>
      </c>
      <c r="B57" s="92" t="s">
        <v>234</v>
      </c>
      <c r="C57" s="42" t="s">
        <v>15</v>
      </c>
      <c r="D57" s="42" t="s">
        <v>16</v>
      </c>
      <c r="E57" s="43">
        <f>D46</f>
        <v>14607769</v>
      </c>
      <c r="F57" s="42" t="s">
        <v>17</v>
      </c>
      <c r="G57" s="42" t="s">
        <v>18</v>
      </c>
      <c r="H57" s="44">
        <f>E57</f>
        <v>14607769</v>
      </c>
      <c r="I57" s="45" t="s">
        <v>15</v>
      </c>
      <c r="J57" s="42" t="s">
        <v>16</v>
      </c>
      <c r="K57" s="43">
        <f>F46</f>
        <v>0</v>
      </c>
      <c r="L57" s="42" t="s">
        <v>17</v>
      </c>
      <c r="M57" s="42" t="s">
        <v>18</v>
      </c>
      <c r="N57" s="207">
        <f>K57</f>
        <v>0</v>
      </c>
      <c r="O57" s="212" t="s">
        <v>15</v>
      </c>
      <c r="P57" s="42" t="s">
        <v>16</v>
      </c>
      <c r="Q57" s="43">
        <f>H46</f>
        <v>0</v>
      </c>
      <c r="R57" s="42" t="s">
        <v>17</v>
      </c>
      <c r="S57" s="42" t="s">
        <v>18</v>
      </c>
      <c r="T57" s="44">
        <f>Q57</f>
        <v>0</v>
      </c>
    </row>
    <row r="58" spans="1:20" s="36" customFormat="1" ht="15.6">
      <c r="A58" s="263" t="s">
        <v>19</v>
      </c>
      <c r="B58" s="763" t="s">
        <v>222</v>
      </c>
      <c r="C58" s="42" t="s">
        <v>15</v>
      </c>
      <c r="D58" s="42" t="s">
        <v>20</v>
      </c>
      <c r="E58" s="43">
        <f>F24</f>
        <v>0</v>
      </c>
      <c r="F58" s="42" t="s">
        <v>107</v>
      </c>
      <c r="G58" s="42" t="s">
        <v>21</v>
      </c>
      <c r="H58" s="44">
        <f>E58</f>
        <v>0</v>
      </c>
      <c r="I58" s="45" t="s">
        <v>22</v>
      </c>
      <c r="J58" s="42" t="s">
        <v>23</v>
      </c>
      <c r="K58" s="43">
        <f>E58</f>
        <v>0</v>
      </c>
      <c r="L58" s="42" t="s">
        <v>24</v>
      </c>
      <c r="M58" s="42" t="s">
        <v>25</v>
      </c>
      <c r="N58" s="207">
        <f>K58</f>
        <v>0</v>
      </c>
      <c r="O58" s="214"/>
      <c r="P58" s="89"/>
      <c r="Q58" s="97"/>
      <c r="R58" s="89"/>
      <c r="S58" s="89"/>
      <c r="T58" s="90"/>
    </row>
    <row r="59" spans="1:20" ht="15.6">
      <c r="A59" s="263" t="s">
        <v>26</v>
      </c>
      <c r="B59" s="785"/>
      <c r="C59" s="42" t="s">
        <v>27</v>
      </c>
      <c r="D59" s="42" t="s">
        <v>28</v>
      </c>
      <c r="E59" s="46">
        <f>E58</f>
        <v>0</v>
      </c>
      <c r="F59" s="42" t="s">
        <v>21</v>
      </c>
      <c r="G59" s="42" t="s">
        <v>29</v>
      </c>
      <c r="H59" s="44">
        <f>E59</f>
        <v>0</v>
      </c>
      <c r="I59" s="45" t="s">
        <v>30</v>
      </c>
      <c r="J59" s="42" t="s">
        <v>31</v>
      </c>
      <c r="K59" s="43">
        <f>K58</f>
        <v>0</v>
      </c>
      <c r="L59" s="47" t="s">
        <v>18</v>
      </c>
      <c r="M59" s="47" t="s">
        <v>24</v>
      </c>
      <c r="N59" s="207">
        <f>K59</f>
        <v>0</v>
      </c>
      <c r="O59" s="214"/>
      <c r="P59" s="89"/>
      <c r="Q59" s="97"/>
      <c r="R59" s="220"/>
      <c r="S59" s="220"/>
      <c r="T59" s="90"/>
    </row>
    <row r="60" spans="1:20" ht="15.6">
      <c r="A60" s="263" t="s">
        <v>32</v>
      </c>
      <c r="B60" s="786"/>
      <c r="C60" s="48"/>
      <c r="D60" s="49"/>
      <c r="E60" s="50"/>
      <c r="F60" s="49"/>
      <c r="G60" s="49"/>
      <c r="H60" s="51"/>
      <c r="I60" s="45" t="s">
        <v>33</v>
      </c>
      <c r="J60" s="42" t="s">
        <v>28</v>
      </c>
      <c r="K60" s="43">
        <f>K59</f>
        <v>0</v>
      </c>
      <c r="L60" s="52"/>
      <c r="M60" s="52"/>
      <c r="N60" s="208"/>
      <c r="O60" s="214"/>
      <c r="P60" s="89"/>
      <c r="Q60" s="97"/>
      <c r="R60" s="220"/>
      <c r="S60" s="220"/>
      <c r="T60" s="221"/>
    </row>
    <row r="61" spans="1:20" ht="16.2">
      <c r="A61" s="263" t="s">
        <v>113</v>
      </c>
      <c r="B61" s="94" t="s">
        <v>210</v>
      </c>
      <c r="C61" s="89"/>
      <c r="D61" s="89"/>
      <c r="E61" s="50"/>
      <c r="F61" s="53" t="s">
        <v>46</v>
      </c>
      <c r="G61" s="53" t="s">
        <v>29</v>
      </c>
      <c r="H61" s="87">
        <f>E29</f>
        <v>0</v>
      </c>
      <c r="I61" s="142"/>
      <c r="J61" s="89"/>
      <c r="K61" s="97"/>
      <c r="L61" s="53" t="s">
        <v>44</v>
      </c>
      <c r="M61" s="53" t="s">
        <v>29</v>
      </c>
      <c r="N61" s="233">
        <f>IF(H61&gt;=0,E28-E29,0)</f>
        <v>0</v>
      </c>
      <c r="O61" s="214"/>
      <c r="P61" s="89"/>
      <c r="Q61" s="97"/>
      <c r="R61" s="89"/>
      <c r="S61" s="89"/>
      <c r="T61" s="221"/>
    </row>
    <row r="62" spans="1:20" ht="16.2">
      <c r="A62" s="263" t="s">
        <v>114</v>
      </c>
      <c r="B62" s="94" t="s">
        <v>235</v>
      </c>
      <c r="C62" s="89"/>
      <c r="D62" s="89"/>
      <c r="E62" s="50"/>
      <c r="F62" s="53" t="s">
        <v>46</v>
      </c>
      <c r="G62" s="53" t="s">
        <v>29</v>
      </c>
      <c r="H62" s="87">
        <f>G29</f>
        <v>0</v>
      </c>
      <c r="I62" s="142"/>
      <c r="J62" s="89"/>
      <c r="K62" s="97"/>
      <c r="L62" s="89"/>
      <c r="M62" s="89"/>
      <c r="N62" s="225"/>
      <c r="O62" s="214"/>
      <c r="P62" s="89"/>
      <c r="Q62" s="97"/>
      <c r="R62" s="53" t="s">
        <v>44</v>
      </c>
      <c r="S62" s="53" t="s">
        <v>29</v>
      </c>
      <c r="T62" s="213">
        <f>IF(H62&gt;=0,G28-G29,0)</f>
        <v>0</v>
      </c>
    </row>
    <row r="63" spans="1:20" ht="31.5" customHeight="1">
      <c r="A63" s="263" t="s">
        <v>115</v>
      </c>
      <c r="B63" s="763" t="s">
        <v>212</v>
      </c>
      <c r="C63" s="42" t="s">
        <v>15</v>
      </c>
      <c r="D63" s="42" t="s">
        <v>155</v>
      </c>
      <c r="E63" s="86">
        <f>H24</f>
        <v>0</v>
      </c>
      <c r="F63" s="42" t="s">
        <v>107</v>
      </c>
      <c r="G63" s="42" t="s">
        <v>166</v>
      </c>
      <c r="H63" s="87">
        <f>E63</f>
        <v>0</v>
      </c>
      <c r="I63" s="142"/>
      <c r="J63" s="89"/>
      <c r="K63" s="97"/>
      <c r="L63" s="89"/>
      <c r="M63" s="89"/>
      <c r="N63" s="225"/>
      <c r="O63" s="212" t="s">
        <v>94</v>
      </c>
      <c r="P63" s="42" t="s">
        <v>23</v>
      </c>
      <c r="Q63" s="43">
        <f>H63</f>
        <v>0</v>
      </c>
      <c r="R63" s="42" t="s">
        <v>35</v>
      </c>
      <c r="S63" s="42" t="s">
        <v>101</v>
      </c>
      <c r="T63" s="44">
        <f>Q63</f>
        <v>0</v>
      </c>
    </row>
    <row r="64" spans="1:20" ht="15.6">
      <c r="A64" s="263" t="s">
        <v>143</v>
      </c>
      <c r="B64" s="764"/>
      <c r="C64" s="42" t="s">
        <v>154</v>
      </c>
      <c r="D64" s="42" t="s">
        <v>28</v>
      </c>
      <c r="E64" s="86">
        <f>E63</f>
        <v>0</v>
      </c>
      <c r="F64" s="42" t="s">
        <v>166</v>
      </c>
      <c r="G64" s="42" t="s">
        <v>29</v>
      </c>
      <c r="H64" s="87">
        <f>E64</f>
        <v>0</v>
      </c>
      <c r="I64" s="142"/>
      <c r="J64" s="89"/>
      <c r="K64" s="97"/>
      <c r="L64" s="89"/>
      <c r="M64" s="89"/>
      <c r="N64" s="225"/>
      <c r="O64" s="212" t="s">
        <v>30</v>
      </c>
      <c r="P64" s="42" t="s">
        <v>150</v>
      </c>
      <c r="Q64" s="43">
        <f>H64</f>
        <v>0</v>
      </c>
      <c r="R64" s="47" t="s">
        <v>18</v>
      </c>
      <c r="S64" s="47" t="s">
        <v>35</v>
      </c>
      <c r="T64" s="44">
        <f>Q64</f>
        <v>0</v>
      </c>
    </row>
    <row r="65" spans="1:20" ht="15.6">
      <c r="A65" s="263" t="s">
        <v>168</v>
      </c>
      <c r="B65" s="765"/>
      <c r="C65" s="223"/>
      <c r="D65" s="223"/>
      <c r="E65" s="224"/>
      <c r="F65" s="89"/>
      <c r="G65" s="89"/>
      <c r="H65" s="222"/>
      <c r="I65" s="142"/>
      <c r="J65" s="89"/>
      <c r="K65" s="97"/>
      <c r="L65" s="89"/>
      <c r="M65" s="89"/>
      <c r="N65" s="225"/>
      <c r="O65" s="212" t="s">
        <v>33</v>
      </c>
      <c r="P65" s="42" t="s">
        <v>28</v>
      </c>
      <c r="Q65" s="43">
        <f>Q64</f>
        <v>0</v>
      </c>
      <c r="R65" s="220"/>
      <c r="S65" s="220"/>
      <c r="T65" s="90"/>
    </row>
    <row r="66" spans="1:20" ht="32.4">
      <c r="A66" s="263" t="s">
        <v>116</v>
      </c>
      <c r="B66" s="93" t="s">
        <v>213</v>
      </c>
      <c r="C66" s="42" t="s">
        <v>33</v>
      </c>
      <c r="D66" s="42" t="s">
        <v>28</v>
      </c>
      <c r="E66" s="43">
        <f>D24</f>
        <v>10950005</v>
      </c>
      <c r="F66" s="53" t="s">
        <v>18</v>
      </c>
      <c r="G66" s="53" t="s">
        <v>29</v>
      </c>
      <c r="H66" s="54">
        <f>E66</f>
        <v>10950005</v>
      </c>
      <c r="I66" s="55"/>
      <c r="J66" s="56"/>
      <c r="K66" s="57"/>
      <c r="L66" s="56"/>
      <c r="M66" s="56"/>
      <c r="N66" s="149"/>
      <c r="O66" s="215"/>
      <c r="P66" s="56"/>
      <c r="Q66" s="57"/>
      <c r="R66" s="56"/>
      <c r="S66" s="56"/>
      <c r="T66" s="58"/>
    </row>
    <row r="67" spans="1:20" ht="32.4">
      <c r="A67" s="269" t="s">
        <v>117</v>
      </c>
      <c r="B67" s="94" t="s">
        <v>144</v>
      </c>
      <c r="C67" s="89"/>
      <c r="D67" s="89"/>
      <c r="E67" s="50"/>
      <c r="F67" s="53" t="s">
        <v>44</v>
      </c>
      <c r="G67" s="53" t="s">
        <v>29</v>
      </c>
      <c r="H67" s="95">
        <f>C28</f>
        <v>329517</v>
      </c>
      <c r="I67" s="55"/>
      <c r="J67" s="56"/>
      <c r="K67" s="57"/>
      <c r="L67" s="56"/>
      <c r="M67" s="56"/>
      <c r="N67" s="149"/>
      <c r="O67" s="215"/>
      <c r="P67" s="56"/>
      <c r="Q67" s="57"/>
      <c r="R67" s="56"/>
      <c r="S67" s="56"/>
      <c r="T67" s="58"/>
    </row>
    <row r="68" spans="1:20" ht="15.75" customHeight="1">
      <c r="A68" s="766">
        <v>4</v>
      </c>
      <c r="B68" s="763" t="s">
        <v>236</v>
      </c>
      <c r="C68" s="779" t="s">
        <v>94</v>
      </c>
      <c r="D68" s="779" t="s">
        <v>23</v>
      </c>
      <c r="E68" s="820">
        <f>C4</f>
        <v>12759121</v>
      </c>
      <c r="F68" s="779" t="s">
        <v>35</v>
      </c>
      <c r="G68" s="779" t="s">
        <v>101</v>
      </c>
      <c r="H68" s="776">
        <f>SUM(E68:E73)</f>
        <v>12759121</v>
      </c>
      <c r="I68" s="55"/>
      <c r="J68" s="56"/>
      <c r="K68" s="57"/>
      <c r="L68" s="56"/>
      <c r="M68" s="56"/>
      <c r="N68" s="149"/>
      <c r="O68" s="215"/>
      <c r="P68" s="56"/>
      <c r="Q68" s="57"/>
      <c r="R68" s="56"/>
      <c r="S68" s="56"/>
      <c r="T68" s="58"/>
    </row>
    <row r="69" spans="1:20" ht="15.6">
      <c r="A69" s="767"/>
      <c r="B69" s="764"/>
      <c r="C69" s="780"/>
      <c r="D69" s="780"/>
      <c r="E69" s="821"/>
      <c r="F69" s="780"/>
      <c r="G69" s="780"/>
      <c r="H69" s="777"/>
      <c r="I69" s="55"/>
      <c r="J69" s="56"/>
      <c r="K69" s="57"/>
      <c r="L69" s="56"/>
      <c r="M69" s="56"/>
      <c r="N69" s="149"/>
      <c r="O69" s="215"/>
      <c r="P69" s="56"/>
      <c r="Q69" s="57"/>
      <c r="R69" s="56"/>
      <c r="S69" s="56"/>
      <c r="T69" s="58"/>
    </row>
    <row r="70" spans="1:20" ht="15.6">
      <c r="A70" s="767"/>
      <c r="B70" s="764"/>
      <c r="C70" s="780"/>
      <c r="D70" s="780"/>
      <c r="E70" s="821"/>
      <c r="F70" s="780"/>
      <c r="G70" s="780"/>
      <c r="H70" s="777"/>
      <c r="I70" s="55"/>
      <c r="J70" s="56"/>
      <c r="K70" s="57"/>
      <c r="L70" s="56"/>
      <c r="M70" s="56"/>
      <c r="N70" s="149"/>
      <c r="O70" s="215"/>
      <c r="P70" s="56"/>
      <c r="Q70" s="57"/>
      <c r="R70" s="56"/>
      <c r="S70" s="56"/>
      <c r="T70" s="58"/>
    </row>
    <row r="71" spans="1:20" ht="15.6">
      <c r="A71" s="767"/>
      <c r="B71" s="764"/>
      <c r="C71" s="780"/>
      <c r="D71" s="780"/>
      <c r="E71" s="821"/>
      <c r="F71" s="780"/>
      <c r="G71" s="780"/>
      <c r="H71" s="777"/>
      <c r="I71" s="55"/>
      <c r="J71" s="56"/>
      <c r="K71" s="57"/>
      <c r="L71" s="56"/>
      <c r="M71" s="56"/>
      <c r="N71" s="149"/>
      <c r="O71" s="215"/>
      <c r="P71" s="56"/>
      <c r="Q71" s="57"/>
      <c r="R71" s="56"/>
      <c r="S71" s="56"/>
      <c r="T71" s="58"/>
    </row>
    <row r="72" spans="1:20" ht="15.6">
      <c r="A72" s="767"/>
      <c r="B72" s="764"/>
      <c r="C72" s="780"/>
      <c r="D72" s="780"/>
      <c r="E72" s="821"/>
      <c r="F72" s="780"/>
      <c r="G72" s="780"/>
      <c r="H72" s="777"/>
      <c r="I72" s="55"/>
      <c r="J72" s="56"/>
      <c r="K72" s="57"/>
      <c r="L72" s="56"/>
      <c r="M72" s="56"/>
      <c r="N72" s="149"/>
      <c r="O72" s="215"/>
      <c r="P72" s="56"/>
      <c r="Q72" s="57"/>
      <c r="R72" s="56"/>
      <c r="S72" s="56"/>
      <c r="T72" s="58"/>
    </row>
    <row r="73" spans="1:20" ht="15.6">
      <c r="A73" s="768"/>
      <c r="B73" s="765"/>
      <c r="C73" s="781"/>
      <c r="D73" s="781"/>
      <c r="E73" s="822"/>
      <c r="F73" s="781"/>
      <c r="G73" s="781"/>
      <c r="H73" s="778"/>
      <c r="I73" s="55"/>
      <c r="J73" s="56"/>
      <c r="K73" s="57"/>
      <c r="L73" s="56"/>
      <c r="M73" s="56"/>
      <c r="N73" s="149"/>
      <c r="O73" s="215"/>
      <c r="P73" s="56"/>
      <c r="Q73" s="57"/>
      <c r="R73" s="56"/>
      <c r="S73" s="56"/>
      <c r="T73" s="58"/>
    </row>
    <row r="74" spans="1:20" ht="32.4">
      <c r="A74" s="263">
        <v>5</v>
      </c>
      <c r="B74" s="131" t="s">
        <v>122</v>
      </c>
      <c r="C74" s="56"/>
      <c r="D74" s="56"/>
      <c r="E74" s="57"/>
      <c r="F74" s="56"/>
      <c r="G74" s="56"/>
      <c r="H74" s="58"/>
      <c r="I74" s="55"/>
      <c r="J74" s="56"/>
      <c r="K74" s="57"/>
      <c r="L74" s="56"/>
      <c r="M74" s="56"/>
      <c r="N74" s="149"/>
      <c r="O74" s="215"/>
      <c r="P74" s="56"/>
      <c r="Q74" s="57"/>
      <c r="R74" s="56"/>
      <c r="S74" s="56"/>
      <c r="T74" s="58"/>
    </row>
    <row r="75" spans="1:20" ht="31.5" customHeight="1">
      <c r="A75" s="769" t="s">
        <v>41</v>
      </c>
      <c r="B75" s="763" t="s">
        <v>237</v>
      </c>
      <c r="C75" s="779" t="s">
        <v>30</v>
      </c>
      <c r="D75" s="779" t="s">
        <v>150</v>
      </c>
      <c r="E75" s="820">
        <f>IF(H75&gt;0,IF(H75&gt;E68,E68,H75),0)</f>
        <v>8867128</v>
      </c>
      <c r="F75" s="42" t="s">
        <v>29</v>
      </c>
      <c r="G75" s="42" t="s">
        <v>35</v>
      </c>
      <c r="H75" s="44">
        <f>IF(J16&gt;0,J16,0)</f>
        <v>8867128</v>
      </c>
      <c r="I75" s="55"/>
      <c r="J75" s="56"/>
      <c r="K75" s="57"/>
      <c r="L75" s="56"/>
      <c r="M75" s="56"/>
      <c r="N75" s="149"/>
      <c r="O75" s="215"/>
      <c r="P75" s="56"/>
      <c r="Q75" s="57"/>
      <c r="R75" s="56"/>
      <c r="S75" s="56"/>
      <c r="T75" s="58"/>
    </row>
    <row r="76" spans="1:20" ht="15.6">
      <c r="A76" s="770"/>
      <c r="B76" s="764"/>
      <c r="C76" s="780"/>
      <c r="D76" s="780"/>
      <c r="E76" s="821"/>
      <c r="F76" s="89"/>
      <c r="G76" s="89"/>
      <c r="H76" s="90"/>
      <c r="I76" s="55"/>
      <c r="J76" s="56"/>
      <c r="K76" s="57"/>
      <c r="L76" s="56"/>
      <c r="M76" s="56"/>
      <c r="N76" s="149"/>
      <c r="O76" s="215"/>
      <c r="P76" s="56"/>
      <c r="Q76" s="57"/>
      <c r="R76" s="56"/>
      <c r="S76" s="56"/>
      <c r="T76" s="58"/>
    </row>
    <row r="77" spans="1:20" ht="15.6">
      <c r="A77" s="770"/>
      <c r="B77" s="764"/>
      <c r="C77" s="780"/>
      <c r="D77" s="780"/>
      <c r="E77" s="821"/>
      <c r="F77" s="89"/>
      <c r="G77" s="89"/>
      <c r="H77" s="90"/>
      <c r="I77" s="55"/>
      <c r="J77" s="56"/>
      <c r="K77" s="57"/>
      <c r="L77" s="56"/>
      <c r="M77" s="56"/>
      <c r="N77" s="149"/>
      <c r="O77" s="215"/>
      <c r="P77" s="56"/>
      <c r="Q77" s="57"/>
      <c r="R77" s="56"/>
      <c r="S77" s="56"/>
      <c r="T77" s="58"/>
    </row>
    <row r="78" spans="1:20" ht="15.6">
      <c r="A78" s="770"/>
      <c r="B78" s="764"/>
      <c r="C78" s="780"/>
      <c r="D78" s="780"/>
      <c r="E78" s="821"/>
      <c r="F78" s="89"/>
      <c r="G78" s="89"/>
      <c r="H78" s="90"/>
      <c r="I78" s="55"/>
      <c r="J78" s="56"/>
      <c r="K78" s="57"/>
      <c r="L78" s="56"/>
      <c r="M78" s="56"/>
      <c r="N78" s="149"/>
      <c r="O78" s="215"/>
      <c r="P78" s="56"/>
      <c r="Q78" s="57"/>
      <c r="R78" s="56"/>
      <c r="S78" s="56"/>
      <c r="T78" s="58"/>
    </row>
    <row r="79" spans="1:20" ht="15.6">
      <c r="A79" s="770"/>
      <c r="B79" s="764"/>
      <c r="C79" s="780"/>
      <c r="D79" s="780"/>
      <c r="E79" s="821"/>
      <c r="F79" s="89"/>
      <c r="G79" s="89"/>
      <c r="H79" s="90"/>
      <c r="I79" s="55"/>
      <c r="J79" s="56"/>
      <c r="K79" s="57"/>
      <c r="L79" s="56"/>
      <c r="M79" s="56"/>
      <c r="N79" s="149"/>
      <c r="O79" s="215"/>
      <c r="P79" s="56"/>
      <c r="Q79" s="57"/>
      <c r="R79" s="56"/>
      <c r="S79" s="56"/>
      <c r="T79" s="58"/>
    </row>
    <row r="80" spans="1:20" ht="15.6">
      <c r="A80" s="771"/>
      <c r="B80" s="765"/>
      <c r="C80" s="781"/>
      <c r="D80" s="781"/>
      <c r="E80" s="822"/>
      <c r="F80" s="89"/>
      <c r="G80" s="89"/>
      <c r="H80" s="90"/>
      <c r="I80" s="55"/>
      <c r="J80" s="56"/>
      <c r="K80" s="57"/>
      <c r="L80" s="56"/>
      <c r="M80" s="56"/>
      <c r="N80" s="149"/>
      <c r="O80" s="215"/>
      <c r="P80" s="56"/>
      <c r="Q80" s="57"/>
      <c r="R80" s="56"/>
      <c r="S80" s="56"/>
      <c r="T80" s="58"/>
    </row>
    <row r="81" spans="1:20" ht="31.5" customHeight="1">
      <c r="A81" s="267" t="s">
        <v>43</v>
      </c>
      <c r="B81" s="805" t="s">
        <v>95</v>
      </c>
      <c r="C81" s="53" t="s">
        <v>102</v>
      </c>
      <c r="D81" s="53" t="s">
        <v>23</v>
      </c>
      <c r="E81" s="43">
        <f>J19</f>
        <v>0</v>
      </c>
      <c r="F81" s="89"/>
      <c r="G81" s="89"/>
      <c r="H81" s="90"/>
      <c r="I81" s="55"/>
      <c r="J81" s="56"/>
      <c r="K81" s="57"/>
      <c r="L81" s="56"/>
      <c r="M81" s="56"/>
      <c r="N81" s="149"/>
      <c r="O81" s="215"/>
      <c r="P81" s="56"/>
      <c r="Q81" s="57"/>
      <c r="R81" s="56"/>
      <c r="S81" s="56"/>
      <c r="T81" s="58"/>
    </row>
    <row r="82" spans="1:20" ht="16.2">
      <c r="A82" s="267" t="s">
        <v>45</v>
      </c>
      <c r="B82" s="806"/>
      <c r="C82" s="53" t="s">
        <v>30</v>
      </c>
      <c r="D82" s="53" t="s">
        <v>103</v>
      </c>
      <c r="E82" s="43">
        <f>E81</f>
        <v>0</v>
      </c>
      <c r="F82" s="89"/>
      <c r="G82" s="89"/>
      <c r="H82" s="90"/>
      <c r="I82" s="55"/>
      <c r="J82" s="56"/>
      <c r="K82" s="57"/>
      <c r="L82" s="56"/>
      <c r="M82" s="56"/>
      <c r="N82" s="149"/>
      <c r="O82" s="215"/>
      <c r="P82" s="56"/>
      <c r="Q82" s="57"/>
      <c r="R82" s="56"/>
      <c r="S82" s="56"/>
      <c r="T82" s="58"/>
    </row>
    <row r="83" spans="1:20" ht="15.75" customHeight="1">
      <c r="A83" s="267" t="s">
        <v>90</v>
      </c>
      <c r="B83" s="806"/>
      <c r="C83" s="53" t="s">
        <v>15</v>
      </c>
      <c r="D83" s="53" t="s">
        <v>104</v>
      </c>
      <c r="E83" s="43">
        <f>E82</f>
        <v>0</v>
      </c>
      <c r="F83" s="42" t="s">
        <v>35</v>
      </c>
      <c r="G83" s="42" t="s">
        <v>21</v>
      </c>
      <c r="H83" s="44">
        <f>E83</f>
        <v>0</v>
      </c>
      <c r="I83" s="55"/>
      <c r="J83" s="56"/>
      <c r="K83" s="57"/>
      <c r="L83" s="56"/>
      <c r="M83" s="56"/>
      <c r="N83" s="149"/>
      <c r="O83" s="215"/>
      <c r="P83" s="56"/>
      <c r="Q83" s="57"/>
      <c r="R83" s="56"/>
      <c r="S83" s="56"/>
      <c r="T83" s="58"/>
    </row>
    <row r="84" spans="1:20" ht="32.4">
      <c r="A84" s="550" t="s">
        <v>105</v>
      </c>
      <c r="B84" s="96" t="s">
        <v>216</v>
      </c>
      <c r="C84" s="56"/>
      <c r="D84" s="56"/>
      <c r="E84" s="57"/>
      <c r="F84" s="42" t="s">
        <v>29</v>
      </c>
      <c r="G84" s="42" t="s">
        <v>44</v>
      </c>
      <c r="H84" s="44">
        <f>D17</f>
        <v>304781</v>
      </c>
      <c r="I84" s="55"/>
      <c r="J84" s="56"/>
      <c r="K84" s="57"/>
      <c r="L84" s="56"/>
      <c r="M84" s="56"/>
      <c r="N84" s="149"/>
      <c r="O84" s="215"/>
      <c r="P84" s="56"/>
      <c r="Q84" s="57"/>
      <c r="R84" s="56"/>
      <c r="S84" s="56"/>
      <c r="T84" s="58"/>
    </row>
    <row r="85" spans="1:20" ht="32.4">
      <c r="A85" s="551" t="s">
        <v>106</v>
      </c>
      <c r="B85" s="96" t="s">
        <v>192</v>
      </c>
      <c r="C85" s="56"/>
      <c r="D85" s="56"/>
      <c r="E85" s="57"/>
      <c r="F85" s="42" t="s">
        <v>29</v>
      </c>
      <c r="G85" s="42" t="s">
        <v>46</v>
      </c>
      <c r="H85" s="44">
        <f>F17+H17</f>
        <v>0</v>
      </c>
      <c r="I85" s="55"/>
      <c r="J85" s="56"/>
      <c r="K85" s="57"/>
      <c r="L85" s="56"/>
      <c r="M85" s="56"/>
      <c r="N85" s="149"/>
      <c r="O85" s="215"/>
      <c r="P85" s="56"/>
      <c r="Q85" s="57"/>
      <c r="R85" s="56"/>
      <c r="S85" s="56"/>
      <c r="T85" s="58"/>
    </row>
    <row r="86" spans="1:20" ht="64.8">
      <c r="A86" s="551" t="s">
        <v>123</v>
      </c>
      <c r="B86" s="96" t="s">
        <v>238</v>
      </c>
      <c r="C86" s="56"/>
      <c r="D86" s="56"/>
      <c r="E86" s="57"/>
      <c r="F86" s="132" t="s">
        <v>46</v>
      </c>
      <c r="G86" s="132" t="s">
        <v>29</v>
      </c>
      <c r="H86" s="133">
        <f>IF(E$28-E$29&gt;=F$31,(E$28-E$29)-F$31,N$61)</f>
        <v>0</v>
      </c>
      <c r="I86" s="55"/>
      <c r="J86" s="56"/>
      <c r="K86" s="57"/>
      <c r="L86" s="53" t="s">
        <v>29</v>
      </c>
      <c r="M86" s="53" t="s">
        <v>44</v>
      </c>
      <c r="N86" s="209">
        <f>H86</f>
        <v>0</v>
      </c>
      <c r="O86" s="215"/>
      <c r="P86" s="56"/>
      <c r="Q86" s="57"/>
      <c r="R86" s="89"/>
      <c r="S86" s="89"/>
      <c r="T86" s="90"/>
    </row>
    <row r="87" spans="1:20" ht="32.4">
      <c r="A87" s="551" t="s">
        <v>124</v>
      </c>
      <c r="B87" s="96" t="s">
        <v>239</v>
      </c>
      <c r="C87" s="56"/>
      <c r="D87" s="56"/>
      <c r="E87" s="57"/>
      <c r="F87" s="132" t="s">
        <v>29</v>
      </c>
      <c r="G87" s="132" t="s">
        <v>46</v>
      </c>
      <c r="H87" s="133">
        <f>IF(E$28-E$29&lt;F$31,F$31,0)</f>
        <v>0</v>
      </c>
      <c r="I87" s="55"/>
      <c r="J87" s="56"/>
      <c r="K87" s="57"/>
      <c r="L87" s="53" t="s">
        <v>44</v>
      </c>
      <c r="M87" s="53" t="s">
        <v>29</v>
      </c>
      <c r="N87" s="209">
        <f>H87</f>
        <v>0</v>
      </c>
      <c r="O87" s="215"/>
      <c r="P87" s="56"/>
      <c r="Q87" s="57"/>
      <c r="R87" s="89"/>
      <c r="S87" s="89"/>
      <c r="T87" s="90"/>
    </row>
    <row r="88" spans="1:20" ht="64.8">
      <c r="A88" s="551" t="s">
        <v>169</v>
      </c>
      <c r="B88" s="96" t="s">
        <v>171</v>
      </c>
      <c r="C88" s="56"/>
      <c r="D88" s="56"/>
      <c r="E88" s="57"/>
      <c r="F88" s="132" t="s">
        <v>46</v>
      </c>
      <c r="G88" s="132" t="s">
        <v>29</v>
      </c>
      <c r="H88" s="133">
        <f>IF(G28-G29&gt;=H31,(G28-G29)-H31,T61)</f>
        <v>0</v>
      </c>
      <c r="I88" s="55"/>
      <c r="J88" s="56"/>
      <c r="K88" s="57"/>
      <c r="L88" s="89"/>
      <c r="M88" s="89"/>
      <c r="N88" s="210"/>
      <c r="O88" s="215"/>
      <c r="P88" s="56"/>
      <c r="Q88" s="57"/>
      <c r="R88" s="53" t="s">
        <v>29</v>
      </c>
      <c r="S88" s="53" t="s">
        <v>44</v>
      </c>
      <c r="T88" s="54">
        <f>H88</f>
        <v>0</v>
      </c>
    </row>
    <row r="89" spans="1:20" ht="32.4">
      <c r="A89" s="268" t="s">
        <v>170</v>
      </c>
      <c r="B89" s="96" t="s">
        <v>172</v>
      </c>
      <c r="C89" s="56"/>
      <c r="D89" s="56"/>
      <c r="E89" s="57"/>
      <c r="F89" s="132" t="s">
        <v>29</v>
      </c>
      <c r="G89" s="132" t="s">
        <v>46</v>
      </c>
      <c r="H89" s="133">
        <f>IF(G28-G29&lt;H31,H31,0)</f>
        <v>0</v>
      </c>
      <c r="I89" s="55"/>
      <c r="J89" s="56"/>
      <c r="K89" s="57"/>
      <c r="L89" s="89"/>
      <c r="M89" s="89"/>
      <c r="N89" s="210"/>
      <c r="O89" s="215"/>
      <c r="P89" s="56"/>
      <c r="Q89" s="57"/>
      <c r="R89" s="53" t="s">
        <v>44</v>
      </c>
      <c r="S89" s="53" t="s">
        <v>29</v>
      </c>
      <c r="T89" s="54">
        <f>H89</f>
        <v>0</v>
      </c>
    </row>
    <row r="90" spans="1:20" ht="15.75" customHeight="1">
      <c r="A90" s="769">
        <v>6</v>
      </c>
      <c r="B90" s="763" t="s">
        <v>221</v>
      </c>
      <c r="C90" s="779" t="s">
        <v>30</v>
      </c>
      <c r="D90" s="779" t="s">
        <v>150</v>
      </c>
      <c r="E90" s="820">
        <f>E68-E75</f>
        <v>3891993</v>
      </c>
      <c r="F90" s="56"/>
      <c r="G90" s="56"/>
      <c r="H90" s="58"/>
      <c r="I90" s="55"/>
      <c r="J90" s="56"/>
      <c r="K90" s="57"/>
      <c r="L90" s="56"/>
      <c r="M90" s="56"/>
      <c r="N90" s="149"/>
      <c r="O90" s="215"/>
      <c r="P90" s="56"/>
      <c r="Q90" s="57"/>
      <c r="R90" s="56"/>
      <c r="S90" s="56"/>
      <c r="T90" s="58"/>
    </row>
    <row r="91" spans="1:20" ht="15.6">
      <c r="A91" s="770"/>
      <c r="B91" s="764"/>
      <c r="C91" s="780"/>
      <c r="D91" s="780"/>
      <c r="E91" s="821"/>
      <c r="F91" s="56"/>
      <c r="G91" s="56"/>
      <c r="H91" s="58"/>
      <c r="I91" s="55"/>
      <c r="J91" s="56"/>
      <c r="K91" s="57"/>
      <c r="L91" s="56"/>
      <c r="M91" s="56"/>
      <c r="N91" s="149"/>
      <c r="O91" s="215"/>
      <c r="P91" s="56"/>
      <c r="Q91" s="57"/>
      <c r="R91" s="56"/>
      <c r="S91" s="56"/>
      <c r="T91" s="58"/>
    </row>
    <row r="92" spans="1:20" ht="15.6">
      <c r="A92" s="770"/>
      <c r="B92" s="764"/>
      <c r="C92" s="780"/>
      <c r="D92" s="780"/>
      <c r="E92" s="821"/>
      <c r="F92" s="56"/>
      <c r="G92" s="56"/>
      <c r="H92" s="58"/>
      <c r="I92" s="55"/>
      <c r="J92" s="56"/>
      <c r="K92" s="57"/>
      <c r="L92" s="56"/>
      <c r="M92" s="56"/>
      <c r="N92" s="149"/>
      <c r="O92" s="215"/>
      <c r="P92" s="56"/>
      <c r="Q92" s="57"/>
      <c r="R92" s="56"/>
      <c r="S92" s="56"/>
      <c r="T92" s="58"/>
    </row>
    <row r="93" spans="1:20" ht="15.6">
      <c r="A93" s="770"/>
      <c r="B93" s="764"/>
      <c r="C93" s="780"/>
      <c r="D93" s="780"/>
      <c r="E93" s="821"/>
      <c r="F93" s="56"/>
      <c r="G93" s="56"/>
      <c r="H93" s="58"/>
      <c r="I93" s="55"/>
      <c r="J93" s="56"/>
      <c r="K93" s="57"/>
      <c r="L93" s="56"/>
      <c r="M93" s="56"/>
      <c r="N93" s="149"/>
      <c r="O93" s="215"/>
      <c r="P93" s="56"/>
      <c r="Q93" s="57"/>
      <c r="R93" s="56"/>
      <c r="S93" s="56"/>
      <c r="T93" s="58"/>
    </row>
    <row r="94" spans="1:20" ht="15.6">
      <c r="A94" s="770"/>
      <c r="B94" s="764"/>
      <c r="C94" s="780"/>
      <c r="D94" s="780"/>
      <c r="E94" s="821"/>
      <c r="F94" s="56"/>
      <c r="G94" s="56"/>
      <c r="H94" s="58"/>
      <c r="I94" s="55"/>
      <c r="J94" s="56"/>
      <c r="K94" s="57"/>
      <c r="L94" s="56"/>
      <c r="M94" s="56"/>
      <c r="N94" s="149"/>
      <c r="O94" s="215"/>
      <c r="P94" s="56"/>
      <c r="Q94" s="57"/>
      <c r="R94" s="56"/>
      <c r="S94" s="56"/>
      <c r="T94" s="58"/>
    </row>
    <row r="95" spans="1:20" ht="15.6">
      <c r="A95" s="771"/>
      <c r="B95" s="765"/>
      <c r="C95" s="781"/>
      <c r="D95" s="781"/>
      <c r="E95" s="822"/>
      <c r="F95" s="56"/>
      <c r="G95" s="56"/>
      <c r="H95" s="58"/>
      <c r="I95" s="55"/>
      <c r="J95" s="56"/>
      <c r="K95" s="57"/>
      <c r="L95" s="56"/>
      <c r="M95" s="56"/>
      <c r="N95" s="149"/>
      <c r="O95" s="215"/>
      <c r="P95" s="56"/>
      <c r="Q95" s="57"/>
      <c r="R95" s="56"/>
      <c r="S95" s="56"/>
      <c r="T95" s="58"/>
    </row>
    <row r="96" spans="1:20" ht="32.4">
      <c r="A96" s="267">
        <v>7</v>
      </c>
      <c r="B96" s="93" t="s">
        <v>223</v>
      </c>
      <c r="C96" s="56"/>
      <c r="D96" s="56"/>
      <c r="E96" s="57"/>
      <c r="F96" s="56"/>
      <c r="G96" s="56"/>
      <c r="H96" s="58"/>
      <c r="I96" s="55"/>
      <c r="J96" s="56"/>
      <c r="K96" s="57"/>
      <c r="L96" s="56"/>
      <c r="M96" s="56"/>
      <c r="N96" s="149"/>
      <c r="O96" s="215"/>
      <c r="P96" s="56"/>
      <c r="Q96" s="57"/>
      <c r="R96" s="56"/>
      <c r="S96" s="56"/>
      <c r="T96" s="58"/>
    </row>
    <row r="97" spans="1:20" ht="16.2">
      <c r="A97" s="227" t="s">
        <v>52</v>
      </c>
      <c r="B97" s="763" t="s">
        <v>224</v>
      </c>
      <c r="C97" s="42" t="s">
        <v>15</v>
      </c>
      <c r="D97" s="42" t="s">
        <v>53</v>
      </c>
      <c r="E97" s="43">
        <f>D41</f>
        <v>1165759</v>
      </c>
      <c r="F97" s="42" t="s">
        <v>54</v>
      </c>
      <c r="G97" s="42" t="s">
        <v>55</v>
      </c>
      <c r="H97" s="44">
        <f>E97</f>
        <v>1165759</v>
      </c>
      <c r="I97" s="55"/>
      <c r="J97" s="56"/>
      <c r="K97" s="57"/>
      <c r="L97" s="56"/>
      <c r="M97" s="56"/>
      <c r="N97" s="149"/>
      <c r="O97" s="215"/>
      <c r="P97" s="56"/>
      <c r="Q97" s="57"/>
      <c r="R97" s="56"/>
      <c r="S97" s="56"/>
      <c r="T97" s="58"/>
    </row>
    <row r="98" spans="1:20" ht="16.2">
      <c r="A98" s="227" t="s">
        <v>56</v>
      </c>
      <c r="B98" s="765"/>
      <c r="C98" s="42" t="s">
        <v>57</v>
      </c>
      <c r="D98" s="42" t="s">
        <v>28</v>
      </c>
      <c r="E98" s="43">
        <f>E97</f>
        <v>1165759</v>
      </c>
      <c r="F98" s="42" t="s">
        <v>55</v>
      </c>
      <c r="G98" s="42" t="s">
        <v>35</v>
      </c>
      <c r="H98" s="44">
        <f>E98</f>
        <v>1165759</v>
      </c>
      <c r="I98" s="55"/>
      <c r="J98" s="56"/>
      <c r="K98" s="57"/>
      <c r="L98" s="56"/>
      <c r="M98" s="56"/>
      <c r="N98" s="149"/>
      <c r="O98" s="215"/>
      <c r="P98" s="56"/>
      <c r="Q98" s="57"/>
      <c r="R98" s="56"/>
      <c r="S98" s="56"/>
      <c r="T98" s="58"/>
    </row>
    <row r="99" spans="1:20" ht="34.5" customHeight="1">
      <c r="A99" s="227" t="s">
        <v>58</v>
      </c>
      <c r="B99" s="93" t="s">
        <v>225</v>
      </c>
      <c r="C99" s="42" t="s">
        <v>33</v>
      </c>
      <c r="D99" s="42" t="s">
        <v>28</v>
      </c>
      <c r="E99" s="79">
        <f>D42-C27</f>
        <v>2380112</v>
      </c>
      <c r="F99" s="42" t="s">
        <v>18</v>
      </c>
      <c r="G99" s="42" t="s">
        <v>35</v>
      </c>
      <c r="H99" s="44">
        <f>E99</f>
        <v>2380112</v>
      </c>
      <c r="I99" s="55"/>
      <c r="J99" s="56"/>
      <c r="K99" s="57"/>
      <c r="L99" s="56"/>
      <c r="M99" s="56"/>
      <c r="N99" s="149"/>
      <c r="O99" s="215"/>
      <c r="P99" s="56"/>
      <c r="Q99" s="57"/>
      <c r="R99" s="56"/>
      <c r="S99" s="56"/>
      <c r="T99" s="58"/>
    </row>
    <row r="100" spans="1:20" ht="19.5" customHeight="1">
      <c r="A100" s="227" t="s">
        <v>59</v>
      </c>
      <c r="B100" s="763" t="s">
        <v>243</v>
      </c>
      <c r="C100" s="42" t="s">
        <v>15</v>
      </c>
      <c r="D100" s="42" t="s">
        <v>20</v>
      </c>
      <c r="E100" s="43">
        <f>F44-E27</f>
        <v>0</v>
      </c>
      <c r="F100" s="42" t="s">
        <v>107</v>
      </c>
      <c r="G100" s="42" t="s">
        <v>21</v>
      </c>
      <c r="H100" s="44">
        <f>E100</f>
        <v>0</v>
      </c>
      <c r="I100" s="45" t="s">
        <v>22</v>
      </c>
      <c r="J100" s="42" t="s">
        <v>23</v>
      </c>
      <c r="K100" s="43">
        <f>E100</f>
        <v>0</v>
      </c>
      <c r="L100" s="42" t="s">
        <v>24</v>
      </c>
      <c r="M100" s="42" t="s">
        <v>25</v>
      </c>
      <c r="N100" s="207">
        <f>K100</f>
        <v>0</v>
      </c>
      <c r="O100" s="214"/>
      <c r="P100" s="89"/>
      <c r="Q100" s="97"/>
      <c r="R100" s="89"/>
      <c r="S100" s="89"/>
      <c r="T100" s="90"/>
    </row>
    <row r="101" spans="1:20" ht="22.5" customHeight="1">
      <c r="A101" s="227" t="s">
        <v>60</v>
      </c>
      <c r="B101" s="765"/>
      <c r="C101" s="42" t="s">
        <v>27</v>
      </c>
      <c r="D101" s="42" t="s">
        <v>28</v>
      </c>
      <c r="E101" s="43">
        <f>E100</f>
        <v>0</v>
      </c>
      <c r="F101" s="42" t="s">
        <v>21</v>
      </c>
      <c r="G101" s="42" t="s">
        <v>35</v>
      </c>
      <c r="H101" s="44">
        <f>E101</f>
        <v>0</v>
      </c>
      <c r="I101" s="45" t="s">
        <v>30</v>
      </c>
      <c r="J101" s="42" t="s">
        <v>31</v>
      </c>
      <c r="K101" s="43">
        <f>E101</f>
        <v>0</v>
      </c>
      <c r="L101" s="56"/>
      <c r="M101" s="56"/>
      <c r="N101" s="149"/>
      <c r="O101" s="214"/>
      <c r="P101" s="89"/>
      <c r="Q101" s="97"/>
      <c r="R101" s="89"/>
      <c r="S101" s="89"/>
      <c r="T101" s="90"/>
    </row>
    <row r="102" spans="1:20" ht="16.2">
      <c r="A102" s="227" t="s">
        <v>61</v>
      </c>
      <c r="B102" s="802" t="s">
        <v>241</v>
      </c>
      <c r="C102" s="56"/>
      <c r="D102" s="56"/>
      <c r="E102" s="57"/>
      <c r="F102" s="56"/>
      <c r="G102" s="56"/>
      <c r="H102" s="58"/>
      <c r="I102" s="45" t="s">
        <v>15</v>
      </c>
      <c r="J102" s="42" t="s">
        <v>53</v>
      </c>
      <c r="K102" s="43">
        <f>F41</f>
        <v>0</v>
      </c>
      <c r="L102" s="42" t="s">
        <v>54</v>
      </c>
      <c r="M102" s="42" t="s">
        <v>55</v>
      </c>
      <c r="N102" s="207">
        <f t="shared" ref="N102:N106" si="2">K102</f>
        <v>0</v>
      </c>
      <c r="O102" s="214"/>
      <c r="P102" s="89"/>
      <c r="Q102" s="97"/>
      <c r="R102" s="89"/>
      <c r="S102" s="89"/>
      <c r="T102" s="90"/>
    </row>
    <row r="103" spans="1:20" ht="16.2">
      <c r="A103" s="227" t="s">
        <v>62</v>
      </c>
      <c r="B103" s="786"/>
      <c r="C103" s="56"/>
      <c r="D103" s="56"/>
      <c r="E103" s="57"/>
      <c r="F103" s="56"/>
      <c r="G103" s="56"/>
      <c r="H103" s="58"/>
      <c r="I103" s="45" t="s">
        <v>57</v>
      </c>
      <c r="J103" s="42" t="s">
        <v>28</v>
      </c>
      <c r="K103" s="43">
        <f>K102</f>
        <v>0</v>
      </c>
      <c r="L103" s="42" t="s">
        <v>55</v>
      </c>
      <c r="M103" s="42" t="s">
        <v>24</v>
      </c>
      <c r="N103" s="207">
        <f t="shared" si="2"/>
        <v>0</v>
      </c>
      <c r="O103" s="214"/>
      <c r="P103" s="89"/>
      <c r="Q103" s="97"/>
      <c r="R103" s="89"/>
      <c r="S103" s="89"/>
      <c r="T103" s="90"/>
    </row>
    <row r="104" spans="1:20" ht="31.5" customHeight="1">
      <c r="A104" s="227" t="s">
        <v>63</v>
      </c>
      <c r="B104" s="93" t="s">
        <v>242</v>
      </c>
      <c r="C104" s="56"/>
      <c r="D104" s="56"/>
      <c r="E104" s="57"/>
      <c r="F104" s="56"/>
      <c r="G104" s="56"/>
      <c r="H104" s="58"/>
      <c r="I104" s="45" t="s">
        <v>33</v>
      </c>
      <c r="J104" s="42" t="s">
        <v>28</v>
      </c>
      <c r="K104" s="79">
        <f>F42-E27</f>
        <v>0</v>
      </c>
      <c r="L104" s="42" t="s">
        <v>18</v>
      </c>
      <c r="M104" s="42" t="s">
        <v>24</v>
      </c>
      <c r="N104" s="207">
        <f t="shared" si="2"/>
        <v>0</v>
      </c>
      <c r="O104" s="214"/>
      <c r="P104" s="89"/>
      <c r="Q104" s="97"/>
      <c r="R104" s="89"/>
      <c r="S104" s="89"/>
      <c r="T104" s="90"/>
    </row>
    <row r="105" spans="1:20" ht="16.2">
      <c r="A105" s="227" t="s">
        <v>64</v>
      </c>
      <c r="B105" s="802" t="s">
        <v>226</v>
      </c>
      <c r="C105" s="42" t="s">
        <v>15</v>
      </c>
      <c r="D105" s="42" t="s">
        <v>65</v>
      </c>
      <c r="E105" s="43">
        <f>C13</f>
        <v>0</v>
      </c>
      <c r="F105" s="42" t="s">
        <v>66</v>
      </c>
      <c r="G105" s="42" t="s">
        <v>479</v>
      </c>
      <c r="H105" s="44">
        <f>E105</f>
        <v>0</v>
      </c>
      <c r="I105" s="45" t="s">
        <v>15</v>
      </c>
      <c r="J105" s="42" t="s">
        <v>126</v>
      </c>
      <c r="K105" s="43">
        <f>E13</f>
        <v>0</v>
      </c>
      <c r="L105" s="42" t="s">
        <v>107</v>
      </c>
      <c r="M105" s="42" t="s">
        <v>69</v>
      </c>
      <c r="N105" s="207">
        <f t="shared" si="2"/>
        <v>0</v>
      </c>
      <c r="O105" s="212" t="s">
        <v>15</v>
      </c>
      <c r="P105" s="42" t="s">
        <v>126</v>
      </c>
      <c r="Q105" s="79">
        <f>G13</f>
        <v>0</v>
      </c>
      <c r="R105" s="42" t="s">
        <v>107</v>
      </c>
      <c r="S105" s="42" t="s">
        <v>69</v>
      </c>
      <c r="T105" s="54">
        <f>Q105</f>
        <v>0</v>
      </c>
    </row>
    <row r="106" spans="1:20" ht="16.2">
      <c r="A106" s="227" t="s">
        <v>70</v>
      </c>
      <c r="B106" s="786"/>
      <c r="C106" s="42" t="s">
        <v>71</v>
      </c>
      <c r="D106" s="42" t="s">
        <v>28</v>
      </c>
      <c r="E106" s="43">
        <f>E105</f>
        <v>0</v>
      </c>
      <c r="F106" s="42" t="s">
        <v>67</v>
      </c>
      <c r="G106" s="42" t="s">
        <v>35</v>
      </c>
      <c r="H106" s="44">
        <f>E106</f>
        <v>0</v>
      </c>
      <c r="I106" s="45" t="s">
        <v>127</v>
      </c>
      <c r="J106" s="42" t="s">
        <v>28</v>
      </c>
      <c r="K106" s="43">
        <f>K105</f>
        <v>0</v>
      </c>
      <c r="L106" s="42" t="s">
        <v>69</v>
      </c>
      <c r="M106" s="42" t="s">
        <v>24</v>
      </c>
      <c r="N106" s="207">
        <f t="shared" si="2"/>
        <v>0</v>
      </c>
      <c r="O106" s="212" t="s">
        <v>127</v>
      </c>
      <c r="P106" s="42" t="s">
        <v>28</v>
      </c>
      <c r="Q106" s="79">
        <f>Q105</f>
        <v>0</v>
      </c>
      <c r="R106" s="42" t="s">
        <v>69</v>
      </c>
      <c r="S106" s="42" t="s">
        <v>35</v>
      </c>
      <c r="T106" s="54">
        <f>Q106</f>
        <v>0</v>
      </c>
    </row>
    <row r="107" spans="1:20" ht="45.75" customHeight="1">
      <c r="A107" s="227" t="s">
        <v>72</v>
      </c>
      <c r="B107" s="93" t="s">
        <v>244</v>
      </c>
      <c r="C107" s="42" t="s">
        <v>33</v>
      </c>
      <c r="D107" s="42" t="s">
        <v>28</v>
      </c>
      <c r="E107" s="43">
        <f>D37-C38</f>
        <v>302929</v>
      </c>
      <c r="F107" s="42" t="s">
        <v>18</v>
      </c>
      <c r="G107" s="42" t="s">
        <v>74</v>
      </c>
      <c r="H107" s="44">
        <f>E107</f>
        <v>302929</v>
      </c>
      <c r="I107" s="45" t="s">
        <v>33</v>
      </c>
      <c r="J107" s="42" t="s">
        <v>28</v>
      </c>
      <c r="K107" s="43">
        <f>F37-E38</f>
        <v>0</v>
      </c>
      <c r="L107" s="42" t="s">
        <v>18</v>
      </c>
      <c r="M107" s="42" t="s">
        <v>74</v>
      </c>
      <c r="N107" s="207">
        <f>K107</f>
        <v>0</v>
      </c>
      <c r="O107" s="212" t="s">
        <v>33</v>
      </c>
      <c r="P107" s="42" t="s">
        <v>28</v>
      </c>
      <c r="Q107" s="79">
        <f>H37-G38</f>
        <v>0</v>
      </c>
      <c r="R107" s="42" t="s">
        <v>18</v>
      </c>
      <c r="S107" s="42" t="s">
        <v>74</v>
      </c>
      <c r="T107" s="54">
        <f>Q107</f>
        <v>0</v>
      </c>
    </row>
    <row r="108" spans="1:20" ht="31.5" customHeight="1">
      <c r="A108" s="227" t="s">
        <v>73</v>
      </c>
      <c r="B108" s="763" t="s">
        <v>245</v>
      </c>
      <c r="C108" s="45" t="s">
        <v>15</v>
      </c>
      <c r="D108" s="42" t="s">
        <v>110</v>
      </c>
      <c r="E108" s="79">
        <f>C38</f>
        <v>0</v>
      </c>
      <c r="F108" s="42" t="s">
        <v>68</v>
      </c>
      <c r="G108" s="42" t="s">
        <v>69</v>
      </c>
      <c r="H108" s="44">
        <f>E108</f>
        <v>0</v>
      </c>
      <c r="I108" s="45" t="s">
        <v>15</v>
      </c>
      <c r="J108" s="42" t="s">
        <v>110</v>
      </c>
      <c r="K108" s="79">
        <f>E38</f>
        <v>0</v>
      </c>
      <c r="L108" s="42" t="s">
        <v>68</v>
      </c>
      <c r="M108" s="42" t="s">
        <v>69</v>
      </c>
      <c r="N108" s="207">
        <f>K108</f>
        <v>0</v>
      </c>
      <c r="O108" s="212" t="s">
        <v>15</v>
      </c>
      <c r="P108" s="42" t="s">
        <v>110</v>
      </c>
      <c r="Q108" s="79">
        <f>G38</f>
        <v>0</v>
      </c>
      <c r="R108" s="42" t="s">
        <v>68</v>
      </c>
      <c r="S108" s="42" t="s">
        <v>69</v>
      </c>
      <c r="T108" s="54">
        <f>Q108</f>
        <v>0</v>
      </c>
    </row>
    <row r="109" spans="1:20" ht="16.2">
      <c r="A109" s="227" t="s">
        <v>108</v>
      </c>
      <c r="B109" s="765"/>
      <c r="C109" s="45" t="s">
        <v>111</v>
      </c>
      <c r="D109" s="42" t="s">
        <v>28</v>
      </c>
      <c r="E109" s="79">
        <f>E108</f>
        <v>0</v>
      </c>
      <c r="F109" s="42" t="s">
        <v>69</v>
      </c>
      <c r="G109" s="42" t="s">
        <v>74</v>
      </c>
      <c r="H109" s="44">
        <f>E109</f>
        <v>0</v>
      </c>
      <c r="I109" s="45" t="s">
        <v>111</v>
      </c>
      <c r="J109" s="42" t="s">
        <v>28</v>
      </c>
      <c r="K109" s="79">
        <f>K108</f>
        <v>0</v>
      </c>
      <c r="L109" s="42" t="s">
        <v>69</v>
      </c>
      <c r="M109" s="42" t="s">
        <v>74</v>
      </c>
      <c r="N109" s="207">
        <f>K109</f>
        <v>0</v>
      </c>
      <c r="O109" s="212" t="s">
        <v>111</v>
      </c>
      <c r="P109" s="42" t="s">
        <v>28</v>
      </c>
      <c r="Q109" s="79">
        <f>Q108</f>
        <v>0</v>
      </c>
      <c r="R109" s="42" t="s">
        <v>69</v>
      </c>
      <c r="S109" s="42" t="s">
        <v>74</v>
      </c>
      <c r="T109" s="54">
        <f>Q109</f>
        <v>0</v>
      </c>
    </row>
    <row r="110" spans="1:20" ht="32.4">
      <c r="A110" s="227" t="s">
        <v>109</v>
      </c>
      <c r="B110" s="93" t="s">
        <v>227</v>
      </c>
      <c r="C110" s="56"/>
      <c r="D110" s="56"/>
      <c r="E110" s="57"/>
      <c r="F110" s="42" t="s">
        <v>74</v>
      </c>
      <c r="G110" s="42" t="s">
        <v>35</v>
      </c>
      <c r="H110" s="54">
        <f>D37</f>
        <v>302929</v>
      </c>
      <c r="I110" s="55"/>
      <c r="J110" s="56"/>
      <c r="K110" s="57"/>
      <c r="L110" s="42" t="s">
        <v>74</v>
      </c>
      <c r="M110" s="42" t="s">
        <v>24</v>
      </c>
      <c r="N110" s="209">
        <f>N107+N109</f>
        <v>0</v>
      </c>
      <c r="O110" s="215"/>
      <c r="P110" s="56"/>
      <c r="Q110" s="57"/>
      <c r="R110" s="42" t="s">
        <v>74</v>
      </c>
      <c r="S110" s="42" t="s">
        <v>35</v>
      </c>
      <c r="T110" s="54">
        <f>T109+T107</f>
        <v>0</v>
      </c>
    </row>
    <row r="111" spans="1:20" ht="16.2">
      <c r="A111" s="227" t="s">
        <v>480</v>
      </c>
      <c r="B111" s="763" t="s">
        <v>151</v>
      </c>
      <c r="C111" s="42" t="s">
        <v>15</v>
      </c>
      <c r="D111" s="42" t="s">
        <v>155</v>
      </c>
      <c r="E111" s="86">
        <f>H44-G27</f>
        <v>0</v>
      </c>
      <c r="F111" s="42" t="s">
        <v>107</v>
      </c>
      <c r="G111" s="42" t="s">
        <v>166</v>
      </c>
      <c r="H111" s="87">
        <f>E111</f>
        <v>0</v>
      </c>
      <c r="I111" s="55"/>
      <c r="J111" s="56"/>
      <c r="K111" s="57"/>
      <c r="L111" s="89"/>
      <c r="M111" s="89"/>
      <c r="N111" s="210"/>
      <c r="O111" s="212" t="s">
        <v>94</v>
      </c>
      <c r="P111" s="42" t="s">
        <v>23</v>
      </c>
      <c r="Q111" s="43">
        <f>H111</f>
        <v>0</v>
      </c>
      <c r="R111" s="42" t="s">
        <v>35</v>
      </c>
      <c r="S111" s="42" t="s">
        <v>101</v>
      </c>
      <c r="T111" s="44">
        <f t="shared" ref="T111:T115" si="3">Q111</f>
        <v>0</v>
      </c>
    </row>
    <row r="112" spans="1:20" ht="16.2">
      <c r="A112" s="227" t="s">
        <v>149</v>
      </c>
      <c r="B112" s="765"/>
      <c r="C112" s="42" t="s">
        <v>154</v>
      </c>
      <c r="D112" s="42" t="s">
        <v>28</v>
      </c>
      <c r="E112" s="86">
        <f>E111</f>
        <v>0</v>
      </c>
      <c r="F112" s="42" t="s">
        <v>166</v>
      </c>
      <c r="G112" s="42" t="s">
        <v>35</v>
      </c>
      <c r="H112" s="87">
        <f>E112</f>
        <v>0</v>
      </c>
      <c r="I112" s="55"/>
      <c r="J112" s="56"/>
      <c r="K112" s="57"/>
      <c r="L112" s="89"/>
      <c r="M112" s="89"/>
      <c r="N112" s="210"/>
      <c r="O112" s="212" t="s">
        <v>30</v>
      </c>
      <c r="P112" s="42" t="s">
        <v>150</v>
      </c>
      <c r="Q112" s="43">
        <f>H112</f>
        <v>0</v>
      </c>
      <c r="R112" s="220"/>
      <c r="S112" s="220"/>
      <c r="T112" s="90"/>
    </row>
    <row r="113" spans="1:20" ht="16.2">
      <c r="A113" s="227" t="s">
        <v>174</v>
      </c>
      <c r="B113" s="802" t="s">
        <v>152</v>
      </c>
      <c r="C113" s="56"/>
      <c r="D113" s="56"/>
      <c r="E113" s="57"/>
      <c r="F113" s="89"/>
      <c r="G113" s="89"/>
      <c r="H113" s="90"/>
      <c r="I113" s="55"/>
      <c r="J113" s="56"/>
      <c r="K113" s="57"/>
      <c r="L113" s="89"/>
      <c r="M113" s="89"/>
      <c r="N113" s="210"/>
      <c r="O113" s="212" t="s">
        <v>15</v>
      </c>
      <c r="P113" s="42" t="s">
        <v>53</v>
      </c>
      <c r="Q113" s="79">
        <f>H41</f>
        <v>0</v>
      </c>
      <c r="R113" s="53" t="s">
        <v>54</v>
      </c>
      <c r="S113" s="53" t="s">
        <v>55</v>
      </c>
      <c r="T113" s="54">
        <f t="shared" si="3"/>
        <v>0</v>
      </c>
    </row>
    <row r="114" spans="1:20" ht="16.2">
      <c r="A114" s="227" t="s">
        <v>175</v>
      </c>
      <c r="B114" s="786"/>
      <c r="C114" s="56"/>
      <c r="D114" s="56"/>
      <c r="E114" s="57"/>
      <c r="F114" s="89"/>
      <c r="G114" s="89"/>
      <c r="H114" s="90"/>
      <c r="I114" s="55"/>
      <c r="J114" s="56"/>
      <c r="K114" s="57"/>
      <c r="L114" s="89"/>
      <c r="M114" s="89"/>
      <c r="N114" s="210"/>
      <c r="O114" s="212" t="s">
        <v>57</v>
      </c>
      <c r="P114" s="42" t="s">
        <v>28</v>
      </c>
      <c r="Q114" s="79">
        <f>Q113</f>
        <v>0</v>
      </c>
      <c r="R114" s="53" t="s">
        <v>55</v>
      </c>
      <c r="S114" s="53" t="s">
        <v>35</v>
      </c>
      <c r="T114" s="54">
        <f t="shared" si="3"/>
        <v>0</v>
      </c>
    </row>
    <row r="115" spans="1:20" ht="32.4">
      <c r="A115" s="227" t="s">
        <v>176</v>
      </c>
      <c r="B115" s="93" t="s">
        <v>153</v>
      </c>
      <c r="C115" s="56"/>
      <c r="D115" s="56"/>
      <c r="E115" s="57"/>
      <c r="F115" s="89"/>
      <c r="G115" s="89"/>
      <c r="H115" s="90"/>
      <c r="I115" s="55"/>
      <c r="J115" s="56"/>
      <c r="K115" s="57"/>
      <c r="L115" s="89"/>
      <c r="M115" s="89"/>
      <c r="N115" s="210"/>
      <c r="O115" s="212" t="s">
        <v>33</v>
      </c>
      <c r="P115" s="42" t="s">
        <v>28</v>
      </c>
      <c r="Q115" s="79">
        <f>H42-G27</f>
        <v>0</v>
      </c>
      <c r="R115" s="42" t="s">
        <v>18</v>
      </c>
      <c r="S115" s="42" t="s">
        <v>35</v>
      </c>
      <c r="T115" s="54">
        <f t="shared" si="3"/>
        <v>0</v>
      </c>
    </row>
    <row r="116" spans="1:20" ht="32.4">
      <c r="A116" s="227">
        <v>8</v>
      </c>
      <c r="B116" s="264" t="s">
        <v>112</v>
      </c>
      <c r="C116" s="56"/>
      <c r="D116" s="56"/>
      <c r="E116" s="57"/>
      <c r="F116" s="89"/>
      <c r="G116" s="89"/>
      <c r="H116" s="90"/>
      <c r="I116" s="55"/>
      <c r="J116" s="56"/>
      <c r="K116" s="57"/>
      <c r="L116" s="89"/>
      <c r="M116" s="89"/>
      <c r="N116" s="210"/>
      <c r="O116" s="215"/>
      <c r="P116" s="56"/>
      <c r="Q116" s="57"/>
      <c r="R116" s="89"/>
      <c r="S116" s="89"/>
      <c r="T116" s="90"/>
    </row>
    <row r="117" spans="1:20" s="36" customFormat="1" ht="37.5" customHeight="1">
      <c r="A117" s="267" t="s">
        <v>75</v>
      </c>
      <c r="B117" s="59" t="s">
        <v>146</v>
      </c>
      <c r="C117" s="56"/>
      <c r="D117" s="56"/>
      <c r="E117" s="57"/>
      <c r="F117" s="42" t="s">
        <v>44</v>
      </c>
      <c r="G117" s="42" t="s">
        <v>35</v>
      </c>
      <c r="H117" s="133">
        <f>C27</f>
        <v>43193</v>
      </c>
      <c r="I117" s="55"/>
      <c r="J117" s="56"/>
      <c r="K117" s="57"/>
      <c r="L117" s="56"/>
      <c r="M117" s="56"/>
      <c r="N117" s="149"/>
      <c r="O117" s="215"/>
      <c r="P117" s="56"/>
      <c r="Q117" s="57"/>
      <c r="R117" s="56"/>
      <c r="S117" s="56"/>
      <c r="T117" s="58"/>
    </row>
    <row r="118" spans="1:20" s="36" customFormat="1" ht="15.75" customHeight="1">
      <c r="A118" s="267" t="s">
        <v>76</v>
      </c>
      <c r="B118" s="764" t="s">
        <v>77</v>
      </c>
      <c r="C118" s="42" t="s">
        <v>15</v>
      </c>
      <c r="D118" s="42" t="s">
        <v>53</v>
      </c>
      <c r="E118" s="43">
        <f>D31</f>
        <v>67929</v>
      </c>
      <c r="F118" s="42" t="s">
        <v>54</v>
      </c>
      <c r="G118" s="42" t="s">
        <v>55</v>
      </c>
      <c r="H118" s="44">
        <f>E118</f>
        <v>67929</v>
      </c>
      <c r="I118" s="55"/>
      <c r="J118" s="56"/>
      <c r="K118" s="57"/>
      <c r="L118" s="56"/>
      <c r="M118" s="56"/>
      <c r="N118" s="149"/>
      <c r="O118" s="215"/>
      <c r="P118" s="56"/>
      <c r="Q118" s="57"/>
      <c r="R118" s="56"/>
      <c r="S118" s="56"/>
      <c r="T118" s="58"/>
    </row>
    <row r="119" spans="1:20" s="36" customFormat="1" ht="16.2">
      <c r="A119" s="267" t="s">
        <v>78</v>
      </c>
      <c r="B119" s="765"/>
      <c r="C119" s="42" t="s">
        <v>57</v>
      </c>
      <c r="D119" s="42" t="s">
        <v>28</v>
      </c>
      <c r="E119" s="43">
        <f>E118</f>
        <v>67929</v>
      </c>
      <c r="F119" s="42" t="s">
        <v>55</v>
      </c>
      <c r="G119" s="42" t="s">
        <v>44</v>
      </c>
      <c r="H119" s="44">
        <f>E119</f>
        <v>67929</v>
      </c>
      <c r="I119" s="55"/>
      <c r="J119" s="56"/>
      <c r="K119" s="57"/>
      <c r="L119" s="56"/>
      <c r="M119" s="56"/>
      <c r="N119" s="149"/>
      <c r="O119" s="215"/>
      <c r="P119" s="56"/>
      <c r="Q119" s="57"/>
      <c r="R119" s="56"/>
      <c r="S119" s="56"/>
      <c r="T119" s="58"/>
    </row>
    <row r="120" spans="1:20" s="36" customFormat="1" ht="33" customHeight="1">
      <c r="A120" s="267">
        <v>9</v>
      </c>
      <c r="B120" s="264" t="s">
        <v>148</v>
      </c>
      <c r="C120" s="56"/>
      <c r="D120" s="56"/>
      <c r="E120" s="57"/>
      <c r="F120" s="89"/>
      <c r="G120" s="89"/>
      <c r="H120" s="90"/>
      <c r="I120" s="55"/>
      <c r="J120" s="56"/>
      <c r="K120" s="57"/>
      <c r="L120" s="56"/>
      <c r="M120" s="56"/>
      <c r="N120" s="149"/>
      <c r="O120" s="215"/>
      <c r="P120" s="56"/>
      <c r="Q120" s="57"/>
      <c r="R120" s="56"/>
      <c r="S120" s="56"/>
      <c r="T120" s="58"/>
    </row>
    <row r="121" spans="1:20" s="36" customFormat="1" ht="39.75" customHeight="1">
      <c r="A121" s="267" t="s">
        <v>79</v>
      </c>
      <c r="B121" s="59" t="s">
        <v>228</v>
      </c>
      <c r="C121" s="56"/>
      <c r="D121" s="56"/>
      <c r="E121" s="57"/>
      <c r="F121" s="42" t="s">
        <v>46</v>
      </c>
      <c r="G121" s="42" t="s">
        <v>35</v>
      </c>
      <c r="H121" s="133">
        <f>E27</f>
        <v>0</v>
      </c>
      <c r="I121" s="55"/>
      <c r="J121" s="56"/>
      <c r="K121" s="57"/>
      <c r="L121" s="56"/>
      <c r="M121" s="56"/>
      <c r="N121" s="149"/>
      <c r="O121" s="215"/>
      <c r="P121" s="56"/>
      <c r="Q121" s="57"/>
      <c r="R121" s="56"/>
      <c r="S121" s="56"/>
      <c r="T121" s="58"/>
    </row>
    <row r="122" spans="1:20" s="36" customFormat="1" ht="39.75" customHeight="1">
      <c r="A122" s="268" t="s">
        <v>80</v>
      </c>
      <c r="B122" s="59" t="s">
        <v>173</v>
      </c>
      <c r="C122" s="56"/>
      <c r="D122" s="56"/>
      <c r="E122" s="57"/>
      <c r="F122" s="42" t="s">
        <v>46</v>
      </c>
      <c r="G122" s="42" t="s">
        <v>35</v>
      </c>
      <c r="H122" s="133">
        <f>G27</f>
        <v>0</v>
      </c>
      <c r="I122" s="55"/>
      <c r="J122" s="56"/>
      <c r="K122" s="57"/>
      <c r="L122" s="56"/>
      <c r="M122" s="56"/>
      <c r="N122" s="149"/>
      <c r="O122" s="215"/>
      <c r="P122" s="56"/>
      <c r="Q122" s="57"/>
      <c r="R122" s="56"/>
      <c r="S122" s="56"/>
      <c r="T122" s="58"/>
    </row>
    <row r="123" spans="1:20" s="36" customFormat="1" ht="15.75" customHeight="1">
      <c r="A123" s="268" t="s">
        <v>81</v>
      </c>
      <c r="B123" s="763" t="s">
        <v>229</v>
      </c>
      <c r="C123" s="56"/>
      <c r="D123" s="56"/>
      <c r="E123" s="57"/>
      <c r="F123" s="56"/>
      <c r="G123" s="56"/>
      <c r="H123" s="58"/>
      <c r="I123" s="42" t="s">
        <v>15</v>
      </c>
      <c r="J123" s="42" t="s">
        <v>53</v>
      </c>
      <c r="K123" s="43">
        <f>F31</f>
        <v>0</v>
      </c>
      <c r="L123" s="42" t="s">
        <v>54</v>
      </c>
      <c r="M123" s="42" t="s">
        <v>55</v>
      </c>
      <c r="N123" s="207">
        <f t="shared" ref="N123:N127" si="4">K123</f>
        <v>0</v>
      </c>
      <c r="O123" s="212" t="s">
        <v>15</v>
      </c>
      <c r="P123" s="42" t="s">
        <v>53</v>
      </c>
      <c r="Q123" s="43">
        <f>H31</f>
        <v>0</v>
      </c>
      <c r="R123" s="42" t="s">
        <v>54</v>
      </c>
      <c r="S123" s="42" t="s">
        <v>55</v>
      </c>
      <c r="T123" s="44">
        <f>Q123</f>
        <v>0</v>
      </c>
    </row>
    <row r="124" spans="1:20" s="36" customFormat="1" ht="16.2">
      <c r="A124" s="268" t="s">
        <v>82</v>
      </c>
      <c r="B124" s="765"/>
      <c r="C124" s="56"/>
      <c r="D124" s="56"/>
      <c r="E124" s="57"/>
      <c r="F124" s="56"/>
      <c r="G124" s="56"/>
      <c r="H124" s="58"/>
      <c r="I124" s="42" t="s">
        <v>57</v>
      </c>
      <c r="J124" s="42" t="s">
        <v>28</v>
      </c>
      <c r="K124" s="43">
        <f>K123</f>
        <v>0</v>
      </c>
      <c r="L124" s="42" t="s">
        <v>55</v>
      </c>
      <c r="M124" s="42" t="s">
        <v>44</v>
      </c>
      <c r="N124" s="207">
        <f t="shared" si="4"/>
        <v>0</v>
      </c>
      <c r="O124" s="212" t="s">
        <v>57</v>
      </c>
      <c r="P124" s="42" t="s">
        <v>28</v>
      </c>
      <c r="Q124" s="43">
        <f>Q123</f>
        <v>0</v>
      </c>
      <c r="R124" s="42" t="s">
        <v>55</v>
      </c>
      <c r="S124" s="42" t="s">
        <v>44</v>
      </c>
      <c r="T124" s="44">
        <f>Q124</f>
        <v>0</v>
      </c>
    </row>
    <row r="125" spans="1:20" ht="16.2">
      <c r="A125" s="267">
        <v>10</v>
      </c>
      <c r="B125" s="92" t="s">
        <v>83</v>
      </c>
      <c r="C125" s="42" t="s">
        <v>33</v>
      </c>
      <c r="D125" s="42" t="s">
        <v>28</v>
      </c>
      <c r="E125" s="43">
        <f>C34</f>
        <v>0</v>
      </c>
      <c r="F125" s="42" t="s">
        <v>18</v>
      </c>
      <c r="G125" s="42" t="s">
        <v>120</v>
      </c>
      <c r="H125" s="44">
        <f t="shared" ref="H125:H132" si="5">E125</f>
        <v>0</v>
      </c>
      <c r="I125" s="45" t="s">
        <v>33</v>
      </c>
      <c r="J125" s="42" t="s">
        <v>28</v>
      </c>
      <c r="K125" s="43">
        <f>E34</f>
        <v>0</v>
      </c>
      <c r="L125" s="42" t="s">
        <v>18</v>
      </c>
      <c r="M125" s="42" t="s">
        <v>120</v>
      </c>
      <c r="N125" s="207">
        <f t="shared" si="4"/>
        <v>0</v>
      </c>
      <c r="O125" s="212" t="s">
        <v>33</v>
      </c>
      <c r="P125" s="42" t="s">
        <v>28</v>
      </c>
      <c r="Q125" s="43">
        <f>G34</f>
        <v>0</v>
      </c>
      <c r="R125" s="42" t="s">
        <v>18</v>
      </c>
      <c r="S125" s="42" t="s">
        <v>120</v>
      </c>
      <c r="T125" s="44">
        <f t="shared" ref="T125:T127" si="6">Q125</f>
        <v>0</v>
      </c>
    </row>
    <row r="126" spans="1:20" ht="16.2">
      <c r="A126" s="291" t="s">
        <v>246</v>
      </c>
      <c r="B126" s="92" t="s">
        <v>248</v>
      </c>
      <c r="C126" s="42" t="s">
        <v>33</v>
      </c>
      <c r="D126" s="42" t="s">
        <v>28</v>
      </c>
      <c r="E126" s="43">
        <f>IF(C35&gt;0,C35,0)</f>
        <v>974723</v>
      </c>
      <c r="F126" s="42" t="s">
        <v>18</v>
      </c>
      <c r="G126" s="42" t="s">
        <v>250</v>
      </c>
      <c r="H126" s="44">
        <f t="shared" si="5"/>
        <v>974723</v>
      </c>
      <c r="I126" s="42" t="s">
        <v>33</v>
      </c>
      <c r="J126" s="42" t="s">
        <v>28</v>
      </c>
      <c r="K126" s="43">
        <f>IF(E35&gt;0,E35,0)</f>
        <v>0</v>
      </c>
      <c r="L126" s="42" t="s">
        <v>18</v>
      </c>
      <c r="M126" s="42" t="s">
        <v>250</v>
      </c>
      <c r="N126" s="44">
        <f t="shared" si="4"/>
        <v>0</v>
      </c>
      <c r="O126" s="42" t="s">
        <v>33</v>
      </c>
      <c r="P126" s="42" t="s">
        <v>28</v>
      </c>
      <c r="Q126" s="43">
        <f>IF(G35&gt;0,G35,0)</f>
        <v>0</v>
      </c>
      <c r="R126" s="42" t="s">
        <v>18</v>
      </c>
      <c r="S126" s="42" t="s">
        <v>250</v>
      </c>
      <c r="T126" s="44">
        <f t="shared" si="6"/>
        <v>0</v>
      </c>
    </row>
    <row r="127" spans="1:20" ht="16.2">
      <c r="A127" s="291" t="s">
        <v>247</v>
      </c>
      <c r="B127" s="92" t="s">
        <v>249</v>
      </c>
      <c r="C127" s="42" t="s">
        <v>28</v>
      </c>
      <c r="D127" s="42" t="s">
        <v>33</v>
      </c>
      <c r="E127" s="43">
        <f>IF(C35=0,0,(IF(C35&gt;0,0,Inv(C35))))</f>
        <v>0</v>
      </c>
      <c r="F127" s="42" t="s">
        <v>250</v>
      </c>
      <c r="G127" s="42" t="s">
        <v>18</v>
      </c>
      <c r="H127" s="44">
        <f t="shared" si="5"/>
        <v>0</v>
      </c>
      <c r="I127" s="42" t="s">
        <v>28</v>
      </c>
      <c r="J127" s="42" t="s">
        <v>33</v>
      </c>
      <c r="K127" s="43">
        <f>IF(E35=0,0,(IF(E35&gt;0,0,Inv(E35))))</f>
        <v>0</v>
      </c>
      <c r="L127" s="42" t="s">
        <v>250</v>
      </c>
      <c r="M127" s="42" t="s">
        <v>18</v>
      </c>
      <c r="N127" s="44">
        <f t="shared" si="4"/>
        <v>0</v>
      </c>
      <c r="O127" s="42" t="s">
        <v>28</v>
      </c>
      <c r="P127" s="42" t="s">
        <v>33</v>
      </c>
      <c r="Q127" s="43">
        <f>IF(G35=0,0,(IF(G35&gt;0,0,Inv(G35))))</f>
        <v>0</v>
      </c>
      <c r="R127" s="42" t="s">
        <v>250</v>
      </c>
      <c r="S127" s="42" t="s">
        <v>18</v>
      </c>
      <c r="T127" s="44">
        <f t="shared" si="6"/>
        <v>0</v>
      </c>
    </row>
    <row r="128" spans="1:20" ht="32.4" hidden="1">
      <c r="A128" s="452">
        <v>13</v>
      </c>
      <c r="B128" s="93" t="s">
        <v>269</v>
      </c>
      <c r="C128" s="42" t="s">
        <v>33</v>
      </c>
      <c r="D128" s="42" t="s">
        <v>28</v>
      </c>
      <c r="E128" s="43">
        <f>'Nettó fin 05 hóÖnkormányzat KFN'!C45</f>
        <v>0</v>
      </c>
      <c r="F128" s="42" t="s">
        <v>18</v>
      </c>
      <c r="G128" s="42" t="s">
        <v>74</v>
      </c>
      <c r="H128" s="44">
        <f>E128</f>
        <v>0</v>
      </c>
      <c r="I128" s="42" t="s">
        <v>33</v>
      </c>
      <c r="J128" s="42" t="s">
        <v>28</v>
      </c>
      <c r="K128" s="43">
        <f>'Nettó fin 05 hóÖnkormányzat KFN'!E45</f>
        <v>0</v>
      </c>
      <c r="L128" s="42" t="s">
        <v>18</v>
      </c>
      <c r="M128" s="42" t="s">
        <v>74</v>
      </c>
      <c r="N128" s="44">
        <f>K128</f>
        <v>0</v>
      </c>
      <c r="O128" s="42" t="s">
        <v>33</v>
      </c>
      <c r="P128" s="42" t="s">
        <v>28</v>
      </c>
      <c r="Q128" s="43">
        <f>'Nettó fin 05 hóÖnkormányzat KFN'!G45</f>
        <v>0</v>
      </c>
      <c r="R128" s="42" t="s">
        <v>18</v>
      </c>
      <c r="S128" s="42" t="s">
        <v>74</v>
      </c>
      <c r="T128" s="44">
        <f>Q128</f>
        <v>0</v>
      </c>
    </row>
    <row r="129" spans="1:20" ht="16.2">
      <c r="A129" s="682" t="s">
        <v>481</v>
      </c>
      <c r="B129" s="803" t="s">
        <v>128</v>
      </c>
      <c r="C129" s="42" t="s">
        <v>15</v>
      </c>
      <c r="D129" s="42" t="s">
        <v>129</v>
      </c>
      <c r="E129" s="43">
        <f>IF(J48&lt;0,0,J48)</f>
        <v>0</v>
      </c>
      <c r="F129" s="42" t="s">
        <v>107</v>
      </c>
      <c r="G129" s="42" t="s">
        <v>69</v>
      </c>
      <c r="H129" s="44">
        <f t="shared" si="5"/>
        <v>0</v>
      </c>
      <c r="I129" s="55"/>
      <c r="J129" s="56"/>
      <c r="K129" s="57"/>
      <c r="L129" s="56"/>
      <c r="M129" s="56"/>
      <c r="N129" s="149"/>
      <c r="O129" s="215"/>
      <c r="P129" s="56"/>
      <c r="Q129" s="57"/>
      <c r="R129" s="56"/>
      <c r="S129" s="56"/>
      <c r="T129" s="58"/>
    </row>
    <row r="130" spans="1:20" ht="16.2">
      <c r="A130" s="682" t="s">
        <v>482</v>
      </c>
      <c r="B130" s="803"/>
      <c r="C130" s="42" t="s">
        <v>130</v>
      </c>
      <c r="D130" s="42" t="s">
        <v>28</v>
      </c>
      <c r="E130" s="43">
        <f>E129</f>
        <v>0</v>
      </c>
      <c r="F130" s="42" t="s">
        <v>69</v>
      </c>
      <c r="G130" s="42" t="s">
        <v>35</v>
      </c>
      <c r="H130" s="44">
        <f t="shared" si="5"/>
        <v>0</v>
      </c>
      <c r="I130" s="55"/>
      <c r="J130" s="56"/>
      <c r="K130" s="57"/>
      <c r="L130" s="56"/>
      <c r="M130" s="56"/>
      <c r="N130" s="149"/>
      <c r="O130" s="215"/>
      <c r="P130" s="56"/>
      <c r="Q130" s="57"/>
      <c r="R130" s="56"/>
      <c r="S130" s="56"/>
      <c r="T130" s="58"/>
    </row>
    <row r="131" spans="1:20" ht="16.2">
      <c r="A131" s="682" t="s">
        <v>483</v>
      </c>
      <c r="B131" s="803"/>
      <c r="C131" s="42" t="s">
        <v>131</v>
      </c>
      <c r="D131" s="42" t="s">
        <v>132</v>
      </c>
      <c r="E131" s="43">
        <f>IF(J48&gt;0,0,ABS(J48))</f>
        <v>0</v>
      </c>
      <c r="F131" s="42" t="s">
        <v>134</v>
      </c>
      <c r="G131" s="42" t="s">
        <v>135</v>
      </c>
      <c r="H131" s="44">
        <f t="shared" si="5"/>
        <v>0</v>
      </c>
      <c r="I131" s="55"/>
      <c r="J131" s="56"/>
      <c r="K131" s="57"/>
      <c r="L131" s="56"/>
      <c r="M131" s="56"/>
      <c r="N131" s="149"/>
      <c r="O131" s="215"/>
      <c r="P131" s="56"/>
      <c r="Q131" s="57"/>
      <c r="R131" s="56"/>
      <c r="S131" s="56"/>
      <c r="T131" s="58"/>
    </row>
    <row r="132" spans="1:20" ht="16.8" thickBot="1">
      <c r="A132" s="683" t="s">
        <v>484</v>
      </c>
      <c r="B132" s="804"/>
      <c r="C132" s="228" t="s">
        <v>30</v>
      </c>
      <c r="D132" s="228" t="s">
        <v>133</v>
      </c>
      <c r="E132" s="229">
        <f>E131</f>
        <v>0</v>
      </c>
      <c r="F132" s="228" t="s">
        <v>35</v>
      </c>
      <c r="G132" s="228" t="s">
        <v>134</v>
      </c>
      <c r="H132" s="230">
        <f t="shared" si="5"/>
        <v>0</v>
      </c>
      <c r="I132" s="231"/>
      <c r="J132" s="217"/>
      <c r="K132" s="218"/>
      <c r="L132" s="217"/>
      <c r="M132" s="217"/>
      <c r="N132" s="232"/>
      <c r="O132" s="216"/>
      <c r="P132" s="217"/>
      <c r="Q132" s="218"/>
      <c r="R132" s="217"/>
      <c r="S132" s="217"/>
      <c r="T132" s="219"/>
    </row>
    <row r="133" spans="1:20" ht="15" thickBot="1">
      <c r="A133" s="98"/>
      <c r="B133" s="99" t="s">
        <v>257</v>
      </c>
      <c r="C133" s="60"/>
      <c r="D133" s="60"/>
      <c r="E133" s="61"/>
      <c r="F133" s="60"/>
      <c r="G133" s="60"/>
      <c r="H133" s="62"/>
      <c r="I133" s="60"/>
      <c r="J133" s="60"/>
      <c r="K133" s="61"/>
      <c r="L133" s="60"/>
      <c r="M133" s="60"/>
      <c r="N133" s="99"/>
      <c r="P133" s="104"/>
      <c r="Q133" s="104"/>
    </row>
    <row r="134" spans="1:20">
      <c r="A134" s="98"/>
      <c r="B134" s="799" t="s">
        <v>121</v>
      </c>
      <c r="C134" s="63" t="s">
        <v>84</v>
      </c>
      <c r="D134" s="64" t="s">
        <v>85</v>
      </c>
      <c r="E134" s="65">
        <f>E75+E76+E77+E78+E79+E80+E82+E90+E91+E92+E93+E94+E95+E132</f>
        <v>12759121</v>
      </c>
      <c r="F134" s="63" t="s">
        <v>84</v>
      </c>
      <c r="G134" s="64" t="s">
        <v>86</v>
      </c>
      <c r="H134" s="65">
        <f>H68+H84+H85+H107+H109+H119+H125+H131+H87+H89+H126+H128</f>
        <v>14409483</v>
      </c>
      <c r="I134" s="66" t="s">
        <v>84</v>
      </c>
      <c r="J134" s="64" t="s">
        <v>85</v>
      </c>
      <c r="K134" s="67">
        <f>K59+K101</f>
        <v>0</v>
      </c>
      <c r="L134" s="63" t="s">
        <v>84</v>
      </c>
      <c r="M134" s="64" t="s">
        <v>86</v>
      </c>
      <c r="N134" s="100">
        <f>N58+N86+N100+N107+N109+N124+N125+N126+N128</f>
        <v>0</v>
      </c>
      <c r="O134" s="66" t="s">
        <v>84</v>
      </c>
      <c r="P134" s="64" t="s">
        <v>85</v>
      </c>
      <c r="Q134" s="67">
        <f>Q64+Q112</f>
        <v>0</v>
      </c>
      <c r="R134" s="63" t="s">
        <v>84</v>
      </c>
      <c r="S134" s="64" t="s">
        <v>86</v>
      </c>
      <c r="T134" s="100">
        <f>T63+T88+T111+T124+T125+T107+T109+T126+T128</f>
        <v>0</v>
      </c>
    </row>
    <row r="135" spans="1:20">
      <c r="A135" s="98"/>
      <c r="B135" s="800"/>
      <c r="C135" s="68" t="s">
        <v>87</v>
      </c>
      <c r="D135" s="69" t="s">
        <v>88</v>
      </c>
      <c r="E135" s="62">
        <f>E59+E66+E98+E99+ E101+E106+E107+E109+E119+E125+E130+E64+E112+E126-E127+E128</f>
        <v>15841457</v>
      </c>
      <c r="F135" s="68" t="s">
        <v>87</v>
      </c>
      <c r="G135" s="69" t="s">
        <v>89</v>
      </c>
      <c r="H135" s="62">
        <f>H57+H58+H61+H67+H86+H97+H100+H105+H108+H110+H117+H118+H129+H121+H122+H63+H88+H62+H111+H127</f>
        <v>16517096</v>
      </c>
      <c r="I135" s="70" t="s">
        <v>87</v>
      </c>
      <c r="J135" s="69" t="s">
        <v>88</v>
      </c>
      <c r="K135" s="71">
        <f>K60+K103+K104+K106+K107+K109+K124+K125+K126-K127+K128</f>
        <v>0</v>
      </c>
      <c r="L135" s="68" t="s">
        <v>87</v>
      </c>
      <c r="M135" s="69" t="s">
        <v>89</v>
      </c>
      <c r="N135" s="101">
        <f>N57+N61+N102+N105+N108+N123+N87+N110+N127</f>
        <v>0</v>
      </c>
      <c r="O135" s="70" t="s">
        <v>87</v>
      </c>
      <c r="P135" s="69" t="s">
        <v>88</v>
      </c>
      <c r="Q135" s="71">
        <f>Q65+Q114+Q115+Q124+Q125+Q126-Q127+Q106+Q109+Q128</f>
        <v>0</v>
      </c>
      <c r="R135" s="68" t="s">
        <v>87</v>
      </c>
      <c r="S135" s="69" t="s">
        <v>89</v>
      </c>
      <c r="T135" s="101">
        <f>T57+T62+T89+T113+T123+T105+T108+T110+T127</f>
        <v>0</v>
      </c>
    </row>
    <row r="136" spans="1:20">
      <c r="A136" s="98"/>
      <c r="B136" s="800"/>
      <c r="C136" s="68"/>
      <c r="D136" s="69"/>
      <c r="E136" s="62"/>
      <c r="F136" s="68" t="s">
        <v>125</v>
      </c>
      <c r="G136" s="69"/>
      <c r="H136" s="62">
        <f>J19</f>
        <v>0</v>
      </c>
      <c r="I136" s="70"/>
      <c r="J136" s="69"/>
      <c r="K136" s="71"/>
      <c r="L136" s="68"/>
      <c r="M136" s="69"/>
      <c r="N136" s="101"/>
      <c r="O136" s="70"/>
      <c r="P136" s="69"/>
      <c r="Q136" s="71"/>
      <c r="R136" s="68"/>
      <c r="S136" s="69"/>
      <c r="T136" s="101"/>
    </row>
    <row r="137" spans="1:20" ht="44.25" customHeight="1">
      <c r="A137" s="98"/>
      <c r="B137" s="800"/>
      <c r="C137" s="68" t="s">
        <v>91</v>
      </c>
      <c r="D137" s="69"/>
      <c r="E137" s="62">
        <f>E134-E135</f>
        <v>-3082336</v>
      </c>
      <c r="F137" s="68" t="s">
        <v>92</v>
      </c>
      <c r="G137" s="69"/>
      <c r="H137" s="62">
        <f>H134-H135+H136</f>
        <v>-2107613</v>
      </c>
      <c r="I137" s="70" t="s">
        <v>91</v>
      </c>
      <c r="J137" s="69"/>
      <c r="K137" s="62">
        <f>K134-K135</f>
        <v>0</v>
      </c>
      <c r="L137" s="68" t="s">
        <v>92</v>
      </c>
      <c r="M137" s="69"/>
      <c r="N137" s="101">
        <f>N134-N135</f>
        <v>0</v>
      </c>
      <c r="O137" s="70" t="s">
        <v>91</v>
      </c>
      <c r="P137" s="69"/>
      <c r="Q137" s="62">
        <f>Q134-Q135</f>
        <v>0</v>
      </c>
      <c r="R137" s="68" t="s">
        <v>92</v>
      </c>
      <c r="S137" s="69"/>
      <c r="T137" s="101">
        <f>T134-T135</f>
        <v>0</v>
      </c>
    </row>
    <row r="138" spans="1:20" ht="36.75" customHeight="1" thickBot="1">
      <c r="A138" s="98"/>
      <c r="B138" s="801"/>
      <c r="C138" s="72"/>
      <c r="D138" s="73"/>
      <c r="E138" s="74"/>
      <c r="F138" s="80" t="s">
        <v>93</v>
      </c>
      <c r="G138" s="73"/>
      <c r="H138" s="74">
        <f>-H59-H66+H75+H84+H85-H86-H61+H87-H62-H64-H67-H88+H89</f>
        <v>-2107613</v>
      </c>
      <c r="I138" s="102"/>
      <c r="J138" s="73"/>
      <c r="K138" s="74"/>
      <c r="L138" s="80" t="s">
        <v>93</v>
      </c>
      <c r="M138" s="73"/>
      <c r="N138" s="139">
        <f>N86-N61-N87</f>
        <v>0</v>
      </c>
      <c r="O138" s="102"/>
      <c r="P138" s="73"/>
      <c r="Q138" s="74"/>
      <c r="R138" s="80" t="s">
        <v>93</v>
      </c>
      <c r="S138" s="73"/>
      <c r="T138" s="139">
        <f>-T62+T88-T89</f>
        <v>0</v>
      </c>
    </row>
    <row r="140" spans="1:20">
      <c r="E140" s="104"/>
    </row>
    <row r="141" spans="1:20">
      <c r="E141" s="104"/>
      <c r="H141" s="104"/>
      <c r="N141" s="104"/>
      <c r="T141" s="104"/>
    </row>
    <row r="142" spans="1:20">
      <c r="E142" s="104"/>
      <c r="H142" s="104"/>
      <c r="K142" s="104"/>
      <c r="N142" s="104"/>
      <c r="T142" s="104"/>
    </row>
    <row r="144" spans="1:20">
      <c r="E144" s="104"/>
      <c r="K144" s="104"/>
    </row>
  </sheetData>
  <mergeCells count="56">
    <mergeCell ref="L5:Q5"/>
    <mergeCell ref="A48:A50"/>
    <mergeCell ref="C2:D2"/>
    <mergeCell ref="E2:F2"/>
    <mergeCell ref="G2:H2"/>
    <mergeCell ref="B15:I15"/>
    <mergeCell ref="A26:A29"/>
    <mergeCell ref="A37:A38"/>
    <mergeCell ref="A40:A42"/>
    <mergeCell ref="A3:A4"/>
    <mergeCell ref="A6:A10"/>
    <mergeCell ref="A33:A35"/>
    <mergeCell ref="I54:N54"/>
    <mergeCell ref="O54:T54"/>
    <mergeCell ref="C55:E55"/>
    <mergeCell ref="F55:H55"/>
    <mergeCell ref="I55:K55"/>
    <mergeCell ref="L55:N55"/>
    <mergeCell ref="O55:Q55"/>
    <mergeCell ref="R55:T55"/>
    <mergeCell ref="F68:F73"/>
    <mergeCell ref="G68:G73"/>
    <mergeCell ref="H68:H73"/>
    <mergeCell ref="A54:A56"/>
    <mergeCell ref="B54:B56"/>
    <mergeCell ref="C54:H54"/>
    <mergeCell ref="B58:B60"/>
    <mergeCell ref="B63:B65"/>
    <mergeCell ref="A75:A80"/>
    <mergeCell ref="B75:B80"/>
    <mergeCell ref="A68:A73"/>
    <mergeCell ref="B68:B73"/>
    <mergeCell ref="B81:B83"/>
    <mergeCell ref="B90:B95"/>
    <mergeCell ref="B129:B132"/>
    <mergeCell ref="B100:B101"/>
    <mergeCell ref="B102:B103"/>
    <mergeCell ref="B105:B106"/>
    <mergeCell ref="B108:B109"/>
    <mergeCell ref="B111:B112"/>
    <mergeCell ref="A1:P1"/>
    <mergeCell ref="B134:B138"/>
    <mergeCell ref="C68:C73"/>
    <mergeCell ref="D68:D73"/>
    <mergeCell ref="E68:E73"/>
    <mergeCell ref="C75:C80"/>
    <mergeCell ref="D75:D80"/>
    <mergeCell ref="E75:E80"/>
    <mergeCell ref="C90:C95"/>
    <mergeCell ref="D90:D95"/>
    <mergeCell ref="E90:E95"/>
    <mergeCell ref="B113:B114"/>
    <mergeCell ref="B118:B119"/>
    <mergeCell ref="B123:B124"/>
    <mergeCell ref="B97:B98"/>
    <mergeCell ref="A90:A95"/>
  </mergeCells>
  <printOptions horizontalCentered="1" verticalCentered="1"/>
  <pageMargins left="0.31496062992125984" right="0.31496062992125984" top="0.6692913385826772" bottom="0.35433070866141736" header="0.31496062992125984" footer="0.31496062992125984"/>
  <pageSetup paperSize="8" scale="36" orientation="landscape" cellComments="asDisplayed" r:id="rId1"/>
  <headerFooter>
    <oddHeader xml:space="preserve">&amp;C&amp;14ESETTANULMÁNY
az önkormányzatok nettó finanszírozásának és személyi juttatásának 2014. évi elszámolásához </oddHeader>
    <oddFooter>&amp;C&amp;P/&amp;N</oddFooter>
  </headerFooter>
  <rowBreaks count="2" manualBreakCount="2">
    <brk id="50" max="19" man="1"/>
    <brk id="132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6"/>
  <sheetViews>
    <sheetView topLeftCell="A28" zoomScale="82" zoomScaleNormal="82" workbookViewId="0">
      <selection activeCell="A2" sqref="A2"/>
    </sheetView>
  </sheetViews>
  <sheetFormatPr defaultColWidth="9.109375" defaultRowHeight="15.6"/>
  <cols>
    <col min="1" max="1" width="12.44140625" style="324" customWidth="1"/>
    <col min="2" max="2" width="48.6640625" style="324" customWidth="1"/>
    <col min="3" max="3" width="22.6640625" style="324" customWidth="1"/>
    <col min="4" max="4" width="20.33203125" style="324" customWidth="1"/>
    <col min="5" max="5" width="17.88671875" style="324" customWidth="1"/>
    <col min="6" max="6" width="17.44140625" style="324" customWidth="1"/>
    <col min="7" max="7" width="16.6640625" style="324" customWidth="1"/>
    <col min="8" max="8" width="19.6640625" style="324" customWidth="1"/>
    <col min="9" max="9" width="19.6640625" style="584" customWidth="1"/>
    <col min="10" max="10" width="23.88671875" style="324" customWidth="1"/>
    <col min="11" max="11" width="20" style="324" customWidth="1"/>
    <col min="12" max="12" width="15.5546875" style="324" customWidth="1"/>
    <col min="13" max="13" width="17" style="324" customWidth="1"/>
    <col min="14" max="14" width="17.44140625" style="324" customWidth="1"/>
    <col min="15" max="15" width="15.88671875" style="324" customWidth="1"/>
    <col min="16" max="16" width="18.33203125" style="324" customWidth="1"/>
    <col min="17" max="17" width="16.5546875" style="324" customWidth="1"/>
    <col min="18" max="18" width="14.6640625" style="324" customWidth="1"/>
    <col min="19" max="19" width="9.109375" style="324"/>
    <col min="20" max="20" width="19.109375" style="324" customWidth="1"/>
    <col min="21" max="16384" width="9.109375" style="324"/>
  </cols>
  <sheetData>
    <row r="1" spans="1:15" ht="36.75" customHeight="1" thickBot="1">
      <c r="A1" s="524" t="s">
        <v>498</v>
      </c>
      <c r="C1" s="335"/>
      <c r="D1" s="335"/>
      <c r="E1" s="337"/>
      <c r="F1" s="335"/>
      <c r="G1" s="335"/>
      <c r="H1" s="338"/>
      <c r="I1" s="582"/>
      <c r="J1" s="323"/>
      <c r="K1" s="322"/>
      <c r="L1" s="322"/>
    </row>
    <row r="2" spans="1:15" s="328" customFormat="1" ht="75" customHeight="1" thickTop="1">
      <c r="A2" s="359" t="s">
        <v>0</v>
      </c>
      <c r="B2" s="360" t="s">
        <v>195</v>
      </c>
      <c r="C2" s="837" t="s">
        <v>2</v>
      </c>
      <c r="D2" s="838"/>
      <c r="E2" s="831" t="s">
        <v>233</v>
      </c>
      <c r="F2" s="832"/>
      <c r="G2" s="833"/>
      <c r="H2" s="361" t="s">
        <v>140</v>
      </c>
      <c r="I2" s="702" t="s">
        <v>468</v>
      </c>
    </row>
    <row r="3" spans="1:15" s="27" customFormat="1" ht="51.75" customHeight="1">
      <c r="A3" s="766" t="s">
        <v>3</v>
      </c>
      <c r="B3" s="310" t="s">
        <v>462</v>
      </c>
      <c r="C3" s="9"/>
      <c r="D3" s="129">
        <f>SUM(C4:C9)</f>
        <v>25415626</v>
      </c>
      <c r="E3" s="362"/>
      <c r="F3" s="363"/>
      <c r="G3" s="364"/>
      <c r="H3" s="246">
        <f>D3</f>
        <v>25415626</v>
      </c>
      <c r="I3" s="575"/>
    </row>
    <row r="4" spans="1:15" s="27" customFormat="1" ht="46.8">
      <c r="A4" s="767"/>
      <c r="B4" s="284" t="s">
        <v>280</v>
      </c>
      <c r="C4" s="257">
        <f>ALAPADATOK!C4</f>
        <v>6698131</v>
      </c>
      <c r="D4" s="259"/>
      <c r="E4" s="236"/>
      <c r="F4" s="145"/>
      <c r="G4" s="145"/>
      <c r="H4" s="237"/>
      <c r="I4" s="575"/>
    </row>
    <row r="5" spans="1:15" s="27" customFormat="1" ht="48.75" customHeight="1">
      <c r="A5" s="767"/>
      <c r="B5" s="284" t="s">
        <v>281</v>
      </c>
      <c r="C5" s="257">
        <f>ALAPADATOK!C5</f>
        <v>6673370</v>
      </c>
      <c r="D5" s="260"/>
      <c r="E5" s="236"/>
      <c r="F5" s="145"/>
      <c r="G5" s="145"/>
      <c r="H5" s="237"/>
      <c r="I5" s="575"/>
    </row>
    <row r="6" spans="1:15" s="27" customFormat="1" ht="64.5" customHeight="1">
      <c r="A6" s="767"/>
      <c r="B6" s="284" t="s">
        <v>282</v>
      </c>
      <c r="C6" s="257">
        <f>ALAPADATOK!C6</f>
        <v>11690849</v>
      </c>
      <c r="D6" s="260"/>
      <c r="E6" s="236"/>
      <c r="F6" s="145"/>
      <c r="G6" s="145"/>
      <c r="H6" s="237"/>
      <c r="I6" s="575"/>
    </row>
    <row r="7" spans="1:15" s="27" customFormat="1" ht="46.8">
      <c r="A7" s="767"/>
      <c r="B7" s="284" t="s">
        <v>283</v>
      </c>
      <c r="C7" s="257">
        <f>ALAPADATOK!C7</f>
        <v>353276</v>
      </c>
      <c r="D7" s="260"/>
      <c r="E7" s="236"/>
      <c r="F7" s="145"/>
      <c r="G7" s="145"/>
      <c r="H7" s="237"/>
      <c r="I7" s="575"/>
    </row>
    <row r="8" spans="1:15" s="27" customFormat="1" ht="31.2">
      <c r="A8" s="767"/>
      <c r="B8" s="284" t="s">
        <v>284</v>
      </c>
      <c r="C8" s="257">
        <f>ALAPADATOK!C8</f>
        <v>0</v>
      </c>
      <c r="D8" s="260"/>
      <c r="E8" s="236"/>
      <c r="F8" s="145"/>
      <c r="G8" s="145"/>
      <c r="H8" s="237"/>
      <c r="I8" s="575"/>
    </row>
    <row r="9" spans="1:15" s="27" customFormat="1" ht="48" customHeight="1">
      <c r="A9" s="767"/>
      <c r="B9" s="284" t="s">
        <v>285</v>
      </c>
      <c r="C9" s="257">
        <f>ALAPADATOK!C9</f>
        <v>0</v>
      </c>
      <c r="D9" s="260"/>
      <c r="E9" s="238"/>
      <c r="F9" s="23"/>
      <c r="G9" s="23"/>
      <c r="H9" s="239"/>
      <c r="I9" s="575"/>
    </row>
    <row r="10" spans="1:15" s="27" customFormat="1" ht="71.25" customHeight="1">
      <c r="A10" s="768"/>
      <c r="B10" s="240" t="s">
        <v>337</v>
      </c>
      <c r="C10" s="258">
        <f>ALAPADATOK!D61</f>
        <v>12759121</v>
      </c>
      <c r="D10" s="9"/>
      <c r="E10" s="9"/>
      <c r="F10" s="9"/>
      <c r="G10" s="258">
        <f>ALAPADATOK!I61</f>
        <v>0</v>
      </c>
      <c r="H10" s="241">
        <f>C10+G10</f>
        <v>12759121</v>
      </c>
      <c r="I10" s="581">
        <f>H3+H10</f>
        <v>38174747</v>
      </c>
      <c r="J10" s="365"/>
      <c r="K10" s="365"/>
    </row>
    <row r="11" spans="1:15" s="27" customFormat="1" ht="30.75" customHeight="1">
      <c r="A11" s="834" t="s">
        <v>182</v>
      </c>
      <c r="B11" s="835"/>
      <c r="C11" s="835"/>
      <c r="D11" s="835"/>
      <c r="E11" s="835"/>
      <c r="F11" s="835"/>
      <c r="G11" s="835"/>
      <c r="H11" s="836"/>
      <c r="I11" s="586"/>
      <c r="J11" s="585"/>
      <c r="K11" s="585"/>
      <c r="L11" s="585"/>
      <c r="M11" s="585"/>
      <c r="N11" s="585"/>
      <c r="O11" s="158"/>
    </row>
    <row r="12" spans="1:15" s="27" customFormat="1" ht="69" customHeight="1">
      <c r="A12" s="242"/>
      <c r="B12" s="366" t="s">
        <v>195</v>
      </c>
      <c r="C12" s="243" t="s">
        <v>158</v>
      </c>
      <c r="D12" s="244" t="s">
        <v>183</v>
      </c>
      <c r="E12" s="244" t="s">
        <v>231</v>
      </c>
      <c r="F12" s="243" t="s">
        <v>184</v>
      </c>
      <c r="G12" s="245" t="s">
        <v>232</v>
      </c>
      <c r="H12" s="278" t="s">
        <v>118</v>
      </c>
      <c r="I12" s="576"/>
      <c r="J12" s="287"/>
      <c r="K12" s="287"/>
      <c r="L12" s="287"/>
      <c r="M12" s="158"/>
    </row>
    <row r="13" spans="1:15" s="27" customFormat="1" ht="36" customHeight="1">
      <c r="A13" s="766" t="s">
        <v>199</v>
      </c>
      <c r="B13" s="317" t="s">
        <v>463</v>
      </c>
      <c r="C13" s="310" t="s">
        <v>464</v>
      </c>
      <c r="D13" s="150">
        <f>D14+D17</f>
        <v>7834426</v>
      </c>
      <c r="E13" s="150">
        <f t="shared" ref="E13:F13" si="0">E14+E17</f>
        <v>3646000</v>
      </c>
      <c r="F13" s="150">
        <f t="shared" si="0"/>
        <v>0</v>
      </c>
      <c r="G13" s="150">
        <f>SUM(E13:F13)</f>
        <v>3646000</v>
      </c>
      <c r="H13" s="246">
        <f>G13+D13</f>
        <v>11480426</v>
      </c>
      <c r="I13" s="577"/>
      <c r="J13" s="153"/>
      <c r="K13" s="153"/>
      <c r="L13" s="155"/>
      <c r="M13" s="155"/>
    </row>
    <row r="14" spans="1:15" s="27" customFormat="1" ht="93" customHeight="1">
      <c r="A14" s="767"/>
      <c r="B14" s="284" t="s">
        <v>439</v>
      </c>
      <c r="C14" s="247" t="s">
        <v>465</v>
      </c>
      <c r="D14" s="256">
        <f>ALAPADATOK!D13+ALAPADATOK!D66</f>
        <v>7500000</v>
      </c>
      <c r="E14" s="256">
        <f>ALAPADATOK!I13+ALAPADATOK!I66</f>
        <v>3642000</v>
      </c>
      <c r="F14" s="256">
        <f>ALAPADATOK!J121+ALAPADATOK!H66</f>
        <v>0</v>
      </c>
      <c r="G14" s="150">
        <f>SUM(E14:F14)</f>
        <v>3642000</v>
      </c>
      <c r="H14" s="246">
        <f>G14+D14</f>
        <v>11142000</v>
      </c>
      <c r="I14" s="578"/>
      <c r="J14" s="160"/>
      <c r="K14" s="160"/>
      <c r="L14" s="160"/>
      <c r="M14" s="148"/>
    </row>
    <row r="15" spans="1:15" s="27" customFormat="1" ht="78" customHeight="1">
      <c r="A15" s="767"/>
      <c r="B15" s="284" t="s">
        <v>433</v>
      </c>
      <c r="C15" s="251" t="s">
        <v>434</v>
      </c>
      <c r="D15" s="256">
        <f>ALAPADATOK!D14+ALAPADATOK!D67</f>
        <v>2444711</v>
      </c>
      <c r="E15" s="256">
        <f>ALAPADATOK!I14+ALAPADATOK!I67</f>
        <v>1203000</v>
      </c>
      <c r="F15" s="256">
        <f>ALAPADATOK!J122+ALAPADATOK!H67</f>
        <v>0</v>
      </c>
      <c r="G15" s="150">
        <f>SUM(E15:F15)</f>
        <v>1203000</v>
      </c>
      <c r="H15" s="246">
        <f>G15+D15</f>
        <v>3647711</v>
      </c>
      <c r="I15" s="578"/>
      <c r="J15" s="160"/>
      <c r="K15" s="160"/>
      <c r="L15" s="160"/>
      <c r="M15" s="148"/>
    </row>
    <row r="16" spans="1:15" s="27" customFormat="1" ht="46.8">
      <c r="A16" s="767"/>
      <c r="B16" s="284" t="s">
        <v>430</v>
      </c>
      <c r="C16" s="251" t="s">
        <v>435</v>
      </c>
      <c r="D16" s="248">
        <f>D14-D15</f>
        <v>5055289</v>
      </c>
      <c r="E16" s="248">
        <f t="shared" ref="E16:G16" si="1">E14-E15</f>
        <v>2439000</v>
      </c>
      <c r="F16" s="248">
        <f>F14-F15</f>
        <v>0</v>
      </c>
      <c r="G16" s="248">
        <f t="shared" si="1"/>
        <v>2439000</v>
      </c>
      <c r="H16" s="246">
        <f>G16+D16</f>
        <v>7494289</v>
      </c>
      <c r="I16" s="579">
        <f>ALAPADATOK!J15+ALAPADATOK!J68+ALAPADATOK!J123</f>
        <v>7494289</v>
      </c>
      <c r="J16" s="148"/>
      <c r="K16" s="148"/>
      <c r="L16" s="148"/>
      <c r="M16" s="148"/>
    </row>
    <row r="17" spans="1:15" s="27" customFormat="1" ht="31.2">
      <c r="A17" s="767"/>
      <c r="B17" s="284" t="s">
        <v>432</v>
      </c>
      <c r="C17" s="247" t="s">
        <v>431</v>
      </c>
      <c r="D17" s="254">
        <f>ALAPADATOK!D16+ALAPADATOK!D69</f>
        <v>334426</v>
      </c>
      <c r="E17" s="256">
        <f>ALAPADATOK!I16+ALAPADATOK!I69</f>
        <v>4000</v>
      </c>
      <c r="F17" s="254">
        <f>ALAPADATOK!J124+ALAPADATOK!H69</f>
        <v>0</v>
      </c>
      <c r="G17" s="150">
        <f>SUM(E17:F17)</f>
        <v>4000</v>
      </c>
      <c r="H17" s="246">
        <f>G17+D17</f>
        <v>338426</v>
      </c>
      <c r="I17" s="578"/>
      <c r="J17" s="160"/>
      <c r="K17" s="160"/>
      <c r="L17" s="160"/>
      <c r="M17" s="148"/>
    </row>
    <row r="18" spans="1:15" s="27" customFormat="1" ht="51.75" customHeight="1">
      <c r="A18" s="290" t="s">
        <v>198</v>
      </c>
      <c r="B18" s="284" t="s">
        <v>293</v>
      </c>
      <c r="C18" s="284" t="s">
        <v>436</v>
      </c>
      <c r="D18" s="842"/>
      <c r="E18" s="843"/>
      <c r="F18" s="843"/>
      <c r="G18" s="844"/>
      <c r="H18" s="255">
        <f>ALAPADATOK!J17+ALAPADATOK!J70+ALAPADATOK!J125</f>
        <v>338426</v>
      </c>
      <c r="I18" s="578">
        <f>H18-H17</f>
        <v>0</v>
      </c>
      <c r="J18" s="160"/>
      <c r="K18" s="160"/>
      <c r="L18" s="160"/>
      <c r="M18" s="148"/>
    </row>
    <row r="19" spans="1:15" s="27" customFormat="1" ht="49.5" customHeight="1">
      <c r="A19" s="294" t="s">
        <v>197</v>
      </c>
      <c r="B19" s="310" t="s">
        <v>272</v>
      </c>
      <c r="C19" s="251" t="s">
        <v>437</v>
      </c>
      <c r="D19" s="254">
        <f>ALAPADATOK!D18+ALAPADATOK!D71</f>
        <v>0</v>
      </c>
      <c r="E19" s="563"/>
      <c r="F19" s="254">
        <f>ALAPADATOK!J126+ALAPADATOK!H71</f>
        <v>0</v>
      </c>
      <c r="G19" s="150">
        <f>SUM(E19:F19)</f>
        <v>0</v>
      </c>
      <c r="H19" s="246">
        <f>G19+D19</f>
        <v>0</v>
      </c>
      <c r="I19" s="578"/>
      <c r="J19" s="160"/>
      <c r="K19" s="160"/>
      <c r="L19" s="160"/>
      <c r="M19" s="148"/>
    </row>
    <row r="20" spans="1:15" s="27" customFormat="1">
      <c r="A20" s="824"/>
      <c r="B20" s="825"/>
      <c r="C20" s="825"/>
      <c r="D20" s="825"/>
      <c r="E20" s="825"/>
      <c r="F20" s="825"/>
      <c r="G20" s="825"/>
      <c r="H20" s="826"/>
      <c r="I20" s="577"/>
      <c r="J20" s="148"/>
      <c r="K20" s="153"/>
      <c r="L20" s="153"/>
      <c r="M20" s="153"/>
      <c r="N20" s="153"/>
      <c r="O20" s="158"/>
    </row>
    <row r="21" spans="1:15" s="27" customFormat="1" ht="32.25" customHeight="1">
      <c r="A21" s="552" t="s">
        <v>297</v>
      </c>
      <c r="B21" s="839" t="s">
        <v>138</v>
      </c>
      <c r="C21" s="840"/>
      <c r="D21" s="840"/>
      <c r="E21" s="840"/>
      <c r="F21" s="840"/>
      <c r="G21" s="841"/>
      <c r="H21" s="565">
        <f>ALAPADATOK!J20+ALAPADATOK!J73+ALAPADATOK!J128</f>
        <v>27602419</v>
      </c>
      <c r="I21" s="580">
        <f>H22+H23</f>
        <v>27602419</v>
      </c>
      <c r="J21" s="153"/>
      <c r="K21" s="153"/>
      <c r="L21" s="153"/>
      <c r="M21" s="158"/>
    </row>
    <row r="22" spans="1:15" s="27" customFormat="1" ht="46.5" customHeight="1">
      <c r="A22" s="552" t="s">
        <v>298</v>
      </c>
      <c r="B22" s="367" t="s">
        <v>300</v>
      </c>
      <c r="C22" s="252" t="s">
        <v>438</v>
      </c>
      <c r="D22" s="828"/>
      <c r="E22" s="829"/>
      <c r="F22" s="829"/>
      <c r="G22" s="830"/>
      <c r="H22" s="565">
        <f>ALAPADATOK!J21+ALAPADATOK!J74+ALAPADATOK!J129</f>
        <v>26694321</v>
      </c>
      <c r="I22" s="580">
        <f>IF(H25&gt;0,IF(I10-H13&lt;=0,0,I10-H13+H25),I10-H13)</f>
        <v>26694321</v>
      </c>
      <c r="J22" s="153"/>
      <c r="K22" s="153"/>
      <c r="L22" s="153"/>
      <c r="M22" s="158"/>
    </row>
    <row r="23" spans="1:15" s="27" customFormat="1" ht="67.5" customHeight="1">
      <c r="A23" s="552" t="s">
        <v>299</v>
      </c>
      <c r="B23" s="367" t="s">
        <v>301</v>
      </c>
      <c r="C23" s="286" t="s">
        <v>440</v>
      </c>
      <c r="D23" s="254">
        <f>ALAPADATOK!D22+ALAPADATOK!D75</f>
        <v>760723</v>
      </c>
      <c r="E23" s="254">
        <f>ALAPADATOK!I22+ALAPADATOK!I75</f>
        <v>147375</v>
      </c>
      <c r="F23" s="254">
        <f>ALAPADATOK!H75+ALAPADATOK!J130</f>
        <v>0</v>
      </c>
      <c r="G23" s="150">
        <f>SUM(E23:F23)</f>
        <v>147375</v>
      </c>
      <c r="H23" s="246">
        <f>G23+D23</f>
        <v>908098</v>
      </c>
      <c r="I23" s="580">
        <f>H32-H37</f>
        <v>908098</v>
      </c>
      <c r="J23" s="160"/>
      <c r="K23" s="160"/>
      <c r="L23" s="160"/>
      <c r="M23" s="148"/>
    </row>
    <row r="24" spans="1:15" s="27" customFormat="1" ht="19.5" customHeight="1">
      <c r="A24" s="824"/>
      <c r="B24" s="825"/>
      <c r="C24" s="825"/>
      <c r="D24" s="825"/>
      <c r="E24" s="825"/>
      <c r="F24" s="825"/>
      <c r="G24" s="825"/>
      <c r="H24" s="826"/>
      <c r="I24" s="580">
        <f>IF(H10-'Nettó fin 05 hóÖnkormányzat KF'!J6&lt;0,'Nettó fin 05 hóÖnkormányzat KF'!J6-H10,0)</f>
        <v>0</v>
      </c>
      <c r="J24" s="148"/>
      <c r="K24" s="153"/>
      <c r="L24" s="153"/>
      <c r="M24" s="153"/>
      <c r="N24" s="153"/>
      <c r="O24" s="148"/>
    </row>
    <row r="25" spans="1:15" s="27" customFormat="1" ht="46.8">
      <c r="A25" s="552" t="s">
        <v>302</v>
      </c>
      <c r="B25" s="553" t="s">
        <v>95</v>
      </c>
      <c r="C25" s="252" t="s">
        <v>441</v>
      </c>
      <c r="D25" s="828"/>
      <c r="E25" s="829"/>
      <c r="F25" s="829"/>
      <c r="G25" s="830"/>
      <c r="H25" s="565">
        <f>ALAPADATOK!J24+ALAPADATOK!J77+ALAPADATOK!J132</f>
        <v>0</v>
      </c>
      <c r="I25" s="580">
        <f>H26+H27+H28</f>
        <v>0</v>
      </c>
      <c r="J25" s="153"/>
      <c r="K25" s="153"/>
      <c r="L25" s="153"/>
      <c r="M25" s="148"/>
    </row>
    <row r="26" spans="1:15" s="27" customFormat="1" ht="31.2">
      <c r="A26" s="552" t="s">
        <v>303</v>
      </c>
      <c r="B26" s="553" t="s">
        <v>306</v>
      </c>
      <c r="C26" s="286" t="s">
        <v>442</v>
      </c>
      <c r="D26" s="254">
        <f>ALAPADATOK!D25+ALAPADATOK!D78</f>
        <v>0</v>
      </c>
      <c r="E26" s="610"/>
      <c r="F26" s="254">
        <f>ALAPADATOK!H78+ALAPADATOK!D133</f>
        <v>0</v>
      </c>
      <c r="G26" s="150">
        <f>SUM(E26:F26)</f>
        <v>0</v>
      </c>
      <c r="H26" s="246">
        <f>G26+D26</f>
        <v>0</v>
      </c>
      <c r="I26" s="577"/>
      <c r="J26" s="153"/>
      <c r="K26" s="153"/>
      <c r="L26" s="153"/>
      <c r="M26" s="148"/>
    </row>
    <row r="27" spans="1:15" s="27" customFormat="1" ht="24.75" customHeight="1">
      <c r="A27" s="552" t="s">
        <v>304</v>
      </c>
      <c r="B27" s="553" t="s">
        <v>308</v>
      </c>
      <c r="C27" s="286" t="s">
        <v>443</v>
      </c>
      <c r="D27" s="254">
        <f>ALAPADATOK!D26</f>
        <v>0</v>
      </c>
      <c r="E27" s="610"/>
      <c r="F27" s="610"/>
      <c r="G27" s="150">
        <f>SUM(E27:F27)</f>
        <v>0</v>
      </c>
      <c r="H27" s="246">
        <f>G27+D27</f>
        <v>0</v>
      </c>
      <c r="I27" s="577"/>
      <c r="J27" s="153"/>
      <c r="K27" s="153"/>
      <c r="L27" s="153"/>
      <c r="M27" s="148"/>
    </row>
    <row r="28" spans="1:15" s="27" customFormat="1" ht="31.2">
      <c r="A28" s="552" t="s">
        <v>305</v>
      </c>
      <c r="B28" s="553" t="s">
        <v>307</v>
      </c>
      <c r="C28" s="286" t="s">
        <v>442</v>
      </c>
      <c r="D28" s="254">
        <f>ALAPADATOK!D27+ALAPADATOK!D79</f>
        <v>0</v>
      </c>
      <c r="E28" s="610"/>
      <c r="F28" s="254">
        <f>ALAPADATOK!H79+ALAPADATOK!D134</f>
        <v>0</v>
      </c>
      <c r="G28" s="150">
        <f>SUM(E28:F28)</f>
        <v>0</v>
      </c>
      <c r="H28" s="246">
        <f>G28+D28</f>
        <v>0</v>
      </c>
      <c r="I28" s="577"/>
      <c r="J28" s="153"/>
      <c r="K28" s="153"/>
      <c r="L28" s="153"/>
      <c r="M28" s="148"/>
    </row>
    <row r="29" spans="1:15" s="27" customFormat="1">
      <c r="A29" s="824"/>
      <c r="B29" s="825"/>
      <c r="C29" s="825"/>
      <c r="D29" s="825"/>
      <c r="E29" s="825"/>
      <c r="F29" s="825"/>
      <c r="G29" s="825"/>
      <c r="H29" s="826"/>
      <c r="I29" s="577"/>
      <c r="J29" s="145"/>
      <c r="K29" s="17"/>
      <c r="L29" s="17"/>
      <c r="M29" s="17"/>
      <c r="N29" s="17"/>
      <c r="O29" s="148"/>
    </row>
    <row r="30" spans="1:15" s="27" customFormat="1" ht="78">
      <c r="A30" s="288" t="s">
        <v>96</v>
      </c>
      <c r="B30" s="249" t="s">
        <v>310</v>
      </c>
      <c r="C30" s="561" t="s">
        <v>444</v>
      </c>
      <c r="D30" s="254">
        <f>ALAPADATOK!D29+ALAPADATOK!D81</f>
        <v>17896770</v>
      </c>
      <c r="E30" s="254">
        <f>ALAPADATOK!I29+ALAPADATOK!I81</f>
        <v>5390700</v>
      </c>
      <c r="F30" s="254">
        <f>ALAPADATOK!H81+ALAPADATOK!J136</f>
        <v>0</v>
      </c>
      <c r="G30" s="150">
        <f>SUM(E30:F30)</f>
        <v>5390700</v>
      </c>
      <c r="H30" s="246">
        <f>G30+D30</f>
        <v>23287470</v>
      </c>
      <c r="I30" s="579"/>
      <c r="J30" s="148"/>
      <c r="K30" s="148"/>
      <c r="L30" s="148"/>
      <c r="M30" s="148"/>
    </row>
    <row r="31" spans="1:15" s="27" customFormat="1">
      <c r="A31" s="824"/>
      <c r="B31" s="825"/>
      <c r="C31" s="825"/>
      <c r="D31" s="825"/>
      <c r="E31" s="825"/>
      <c r="F31" s="825"/>
      <c r="G31" s="825"/>
      <c r="H31" s="826"/>
      <c r="I31" s="579"/>
      <c r="J31" s="148"/>
      <c r="K31" s="148"/>
      <c r="L31" s="148"/>
      <c r="M31" s="148"/>
    </row>
    <row r="32" spans="1:15" s="27" customFormat="1" ht="99.75" customHeight="1">
      <c r="A32" s="858" t="s">
        <v>5</v>
      </c>
      <c r="B32" s="249" t="s">
        <v>159</v>
      </c>
      <c r="C32" s="561" t="s">
        <v>445</v>
      </c>
      <c r="D32" s="254">
        <f>ALAPADATOK!D31+ALAPADATOK!D83</f>
        <v>838955</v>
      </c>
      <c r="E32" s="254">
        <f>ALAPADATOK!I31+ALAPADATOK!I83</f>
        <v>147375</v>
      </c>
      <c r="F32" s="254">
        <f>ALAPADATOK!H83+ALAPADATOK!J138</f>
        <v>0</v>
      </c>
      <c r="G32" s="150">
        <f>SUM(E32:F32)</f>
        <v>147375</v>
      </c>
      <c r="H32" s="246">
        <f>G32+D32</f>
        <v>986330</v>
      </c>
      <c r="I32" s="579"/>
      <c r="J32" s="148"/>
      <c r="K32" s="148"/>
      <c r="L32" s="148"/>
      <c r="M32" s="148"/>
    </row>
    <row r="33" spans="1:15" s="27" customFormat="1" ht="78">
      <c r="A33" s="858"/>
      <c r="B33" s="249" t="s">
        <v>326</v>
      </c>
      <c r="C33" s="561" t="s">
        <v>446</v>
      </c>
      <c r="D33" s="254">
        <f>ALAPADATOK!D32+ALAPADATOK!D84</f>
        <v>108493</v>
      </c>
      <c r="E33" s="254">
        <f>ALAPADATOK!I32+ALAPADATOK!I84</f>
        <v>36844</v>
      </c>
      <c r="F33" s="254">
        <f>ALAPADATOK!H84+ALAPADATOK!J139</f>
        <v>0</v>
      </c>
      <c r="G33" s="150">
        <f>SUM(E33:F33)</f>
        <v>36844</v>
      </c>
      <c r="H33" s="246">
        <f>G33+D33</f>
        <v>145337</v>
      </c>
      <c r="I33" s="579"/>
      <c r="J33" s="148"/>
      <c r="K33" s="148"/>
      <c r="L33" s="148"/>
      <c r="M33" s="148"/>
    </row>
    <row r="34" spans="1:15" s="27" customFormat="1" ht="109.2">
      <c r="A34" s="858"/>
      <c r="B34" s="249" t="s">
        <v>451</v>
      </c>
      <c r="C34" s="561" t="s">
        <v>447</v>
      </c>
      <c r="D34" s="254">
        <f>ALAPADATOK!D33+ALAPADATOK!D85</f>
        <v>730462</v>
      </c>
      <c r="E34" s="254">
        <f>ALAPADATOK!I33+ALAPADATOK!I85</f>
        <v>110531</v>
      </c>
      <c r="F34" s="254">
        <f>ALAPADATOK!H85+ALAPADATOK!J140</f>
        <v>0</v>
      </c>
      <c r="G34" s="150">
        <f>SUM(E34:F34)</f>
        <v>110531</v>
      </c>
      <c r="H34" s="246">
        <f>G34+D34</f>
        <v>840993</v>
      </c>
      <c r="I34" s="579"/>
      <c r="J34" s="148"/>
      <c r="K34" s="148"/>
      <c r="L34" s="148"/>
      <c r="M34" s="148"/>
    </row>
    <row r="35" spans="1:15" s="27" customFormat="1" ht="21.75" customHeight="1">
      <c r="A35" s="858"/>
      <c r="B35" s="249" t="s">
        <v>147</v>
      </c>
      <c r="C35" s="555" t="s">
        <v>314</v>
      </c>
      <c r="D35" s="254">
        <f>ALAPADATOK!D34+ALAPADATOK!D86</f>
        <v>0</v>
      </c>
      <c r="E35" s="254">
        <f>ALAPADATOK!I34+ALAPADATOK!I86</f>
        <v>0</v>
      </c>
      <c r="F35" s="254">
        <f>ALAPADATOK!H86+ALAPADATOK!J141</f>
        <v>0</v>
      </c>
      <c r="G35" s="150">
        <f>SUM(E35:F35)</f>
        <v>0</v>
      </c>
      <c r="H35" s="246">
        <f>G35+D35</f>
        <v>0</v>
      </c>
      <c r="I35" s="579"/>
      <c r="J35" s="148"/>
      <c r="K35" s="148"/>
      <c r="L35" s="148"/>
      <c r="M35" s="148"/>
    </row>
    <row r="36" spans="1:15" s="27" customFormat="1">
      <c r="A36" s="824"/>
      <c r="B36" s="825"/>
      <c r="C36" s="825"/>
      <c r="D36" s="825"/>
      <c r="E36" s="825"/>
      <c r="F36" s="825"/>
      <c r="G36" s="825"/>
      <c r="H36" s="826"/>
      <c r="I36" s="580"/>
      <c r="J36" s="148"/>
      <c r="K36" s="148"/>
      <c r="L36" s="148"/>
      <c r="M36" s="148"/>
      <c r="N36" s="148"/>
      <c r="O36" s="148"/>
    </row>
    <row r="37" spans="1:15" s="27" customFormat="1" ht="70.5" customHeight="1">
      <c r="A37" s="288" t="s">
        <v>97</v>
      </c>
      <c r="B37" s="249" t="s">
        <v>316</v>
      </c>
      <c r="C37" s="561" t="s">
        <v>448</v>
      </c>
      <c r="D37" s="254">
        <f>ALAPADATOK!D36+ALAPADATOK!D88</f>
        <v>78232</v>
      </c>
      <c r="E37" s="254">
        <f>ALAPADATOK!I36+ALAPADATOK!I88</f>
        <v>0</v>
      </c>
      <c r="F37" s="254">
        <f>ALAPADATOK!H88+ALAPADATOK!J143</f>
        <v>0</v>
      </c>
      <c r="G37" s="150">
        <f>SUM(E37:F37)</f>
        <v>0</v>
      </c>
      <c r="H37" s="246">
        <f>G37+D37</f>
        <v>78232</v>
      </c>
      <c r="I37" s="579"/>
      <c r="J37" s="148"/>
      <c r="K37" s="148"/>
      <c r="L37" s="148"/>
      <c r="M37" s="148"/>
    </row>
    <row r="38" spans="1:15" s="27" customFormat="1">
      <c r="A38" s="827"/>
      <c r="B38" s="827"/>
      <c r="C38" s="827"/>
      <c r="D38" s="827"/>
      <c r="E38" s="827"/>
      <c r="F38" s="827"/>
      <c r="G38" s="827"/>
      <c r="H38" s="827"/>
      <c r="I38" s="579"/>
      <c r="J38" s="148"/>
      <c r="K38" s="148"/>
      <c r="L38" s="148"/>
      <c r="M38" s="148"/>
    </row>
    <row r="39" spans="1:15" s="27" customFormat="1" ht="62.4">
      <c r="A39" s="766" t="s">
        <v>119</v>
      </c>
      <c r="B39" s="310" t="s">
        <v>474</v>
      </c>
      <c r="C39" s="562" t="s">
        <v>449</v>
      </c>
      <c r="D39" s="254">
        <f>ALAPADATOK!D38+ALAPADATOK!D90</f>
        <v>984153</v>
      </c>
      <c r="E39" s="254">
        <f>ALAPADATOK!I38+ALAPADATOK!I90</f>
        <v>113379</v>
      </c>
      <c r="F39" s="254">
        <f>ALAPADATOK!H90+ALAPADATOK!J145</f>
        <v>0</v>
      </c>
      <c r="G39" s="150">
        <f>SUM(E39:F39)</f>
        <v>113379</v>
      </c>
      <c r="H39" s="246">
        <f>G39+D39</f>
        <v>1097532</v>
      </c>
      <c r="I39" s="579"/>
      <c r="J39" s="148"/>
      <c r="K39" s="148"/>
      <c r="L39" s="148"/>
      <c r="M39" s="148"/>
    </row>
    <row r="40" spans="1:15" s="27" customFormat="1" ht="46.8">
      <c r="A40" s="767"/>
      <c r="B40" s="249" t="s">
        <v>453</v>
      </c>
      <c r="C40" s="562" t="s">
        <v>450</v>
      </c>
      <c r="D40" s="321">
        <f>ALAPADATOK!D39+ALAPADATOK!D91</f>
        <v>0</v>
      </c>
      <c r="E40" s="254">
        <f>ALAPADATOK!I39+ALAPADATOK!I91</f>
        <v>0</v>
      </c>
      <c r="F40" s="254">
        <f>ALAPADATOK!H91+ALAPADATOK!J146</f>
        <v>0</v>
      </c>
      <c r="G40" s="150">
        <f>SUM(E40:F40)</f>
        <v>0</v>
      </c>
      <c r="H40" s="246">
        <f t="shared" ref="H40:H41" si="2">G40+D40</f>
        <v>0</v>
      </c>
      <c r="I40" s="579"/>
      <c r="J40" s="148"/>
      <c r="K40" s="148"/>
      <c r="L40" s="148"/>
      <c r="M40" s="148"/>
    </row>
    <row r="41" spans="1:15" s="27" customFormat="1" ht="46.8">
      <c r="A41" s="768"/>
      <c r="B41" s="249" t="s">
        <v>452</v>
      </c>
      <c r="C41" s="562" t="s">
        <v>450</v>
      </c>
      <c r="D41" s="321">
        <f>ALAPADATOK!D40+ALAPADATOK!D92</f>
        <v>984153</v>
      </c>
      <c r="E41" s="254">
        <f>ALAPADATOK!I40+ALAPADATOK!I92</f>
        <v>113379</v>
      </c>
      <c r="F41" s="254">
        <f>ALAPADATOK!H92+ALAPADATOK!J147</f>
        <v>0</v>
      </c>
      <c r="G41" s="150">
        <f>SUM(E41:F41)</f>
        <v>113379</v>
      </c>
      <c r="H41" s="246">
        <f t="shared" si="2"/>
        <v>1097532</v>
      </c>
      <c r="I41" s="579"/>
      <c r="J41" s="148"/>
      <c r="K41" s="148"/>
      <c r="L41" s="148"/>
      <c r="M41" s="148"/>
    </row>
    <row r="42" spans="1:15" s="27" customFormat="1">
      <c r="A42" s="824"/>
      <c r="B42" s="825"/>
      <c r="C42" s="825"/>
      <c r="D42" s="825"/>
      <c r="E42" s="825"/>
      <c r="F42" s="825"/>
      <c r="G42" s="825"/>
      <c r="H42" s="826"/>
      <c r="I42" s="580"/>
      <c r="J42" s="148"/>
      <c r="K42" s="148"/>
      <c r="L42" s="148"/>
      <c r="M42" s="148"/>
      <c r="N42" s="148"/>
      <c r="O42" s="148"/>
    </row>
    <row r="43" spans="1:15" s="27" customFormat="1" ht="62.4">
      <c r="A43" s="766" t="s">
        <v>98</v>
      </c>
      <c r="B43" s="249" t="s">
        <v>160</v>
      </c>
      <c r="C43" s="561" t="s">
        <v>321</v>
      </c>
      <c r="D43" s="254">
        <f>ALAPADATOK!D42+ALAPADATOK!D94</f>
        <v>334426</v>
      </c>
      <c r="E43" s="254">
        <f>ALAPADATOK!I42+ALAPADATOK!I94</f>
        <v>4000</v>
      </c>
      <c r="F43" s="254">
        <f>ALAPADATOK!H94+ALAPADATOK!J149</f>
        <v>0</v>
      </c>
      <c r="G43" s="150">
        <f>SUM(E43:F43)</f>
        <v>4000</v>
      </c>
      <c r="H43" s="246">
        <f>G43+D43</f>
        <v>338426</v>
      </c>
      <c r="I43" s="579"/>
      <c r="J43" s="148"/>
      <c r="K43" s="148"/>
      <c r="L43" s="148"/>
      <c r="M43" s="148"/>
    </row>
    <row r="44" spans="1:15" s="27" customFormat="1" ht="81.75" customHeight="1">
      <c r="A44" s="767"/>
      <c r="B44" s="249" t="s">
        <v>323</v>
      </c>
      <c r="C44" s="561" t="s">
        <v>477</v>
      </c>
      <c r="D44" s="254">
        <f>ALAPADATOK!D43+ALAPADATOK!D95</f>
        <v>0</v>
      </c>
      <c r="E44" s="254">
        <f>ALAPADATOK!I43+ALAPADATOK!I95</f>
        <v>0</v>
      </c>
      <c r="F44" s="254">
        <f>ALAPADATOK!H95+ALAPADATOK!J150</f>
        <v>0</v>
      </c>
      <c r="G44" s="150">
        <f>SUM(E44:F44)</f>
        <v>0</v>
      </c>
      <c r="H44" s="246">
        <f>G44+D44</f>
        <v>0</v>
      </c>
      <c r="I44" s="579"/>
      <c r="J44" s="148"/>
      <c r="K44" s="148"/>
      <c r="L44" s="148"/>
      <c r="M44" s="148"/>
    </row>
    <row r="45" spans="1:15" s="27" customFormat="1" ht="96.75" customHeight="1">
      <c r="A45" s="768"/>
      <c r="B45" s="249" t="s">
        <v>325</v>
      </c>
      <c r="C45" s="561" t="s">
        <v>324</v>
      </c>
      <c r="D45" s="254">
        <f>ALAPADATOK!D44</f>
        <v>0</v>
      </c>
      <c r="E45" s="254">
        <f>ALAPADATOK!I44</f>
        <v>0</v>
      </c>
      <c r="F45" s="563"/>
      <c r="G45" s="150">
        <f>SUM(E45:F45)</f>
        <v>0</v>
      </c>
      <c r="H45" s="246">
        <f>G45+D45</f>
        <v>0</v>
      </c>
      <c r="I45" s="579"/>
      <c r="J45" s="148"/>
      <c r="K45" s="148"/>
      <c r="L45" s="148"/>
      <c r="M45" s="148"/>
    </row>
    <row r="46" spans="1:15" s="27" customFormat="1">
      <c r="A46" s="824"/>
      <c r="B46" s="825"/>
      <c r="C46" s="825"/>
      <c r="D46" s="825"/>
      <c r="E46" s="825"/>
      <c r="F46" s="825"/>
      <c r="G46" s="825"/>
      <c r="H46" s="826"/>
      <c r="I46" s="580"/>
      <c r="J46" s="148"/>
      <c r="K46" s="148"/>
      <c r="L46" s="148"/>
      <c r="M46" s="148"/>
      <c r="N46" s="148"/>
      <c r="O46" s="148"/>
    </row>
    <row r="47" spans="1:15" s="27" customFormat="1" ht="62.4">
      <c r="A47" s="859" t="s">
        <v>99</v>
      </c>
      <c r="B47" s="249" t="s">
        <v>161</v>
      </c>
      <c r="C47" s="561" t="s">
        <v>455</v>
      </c>
      <c r="D47" s="254">
        <f>ALAPADATOK!D46+ALAPADATOK!D97</f>
        <v>7500721</v>
      </c>
      <c r="E47" s="254">
        <f>ALAPADATOK!I46+ALAPADATOK!I97</f>
        <v>3642759</v>
      </c>
      <c r="F47" s="254">
        <f>ALAPADATOK!H97+ALAPADATOK!J152</f>
        <v>0</v>
      </c>
      <c r="G47" s="150">
        <f>SUM(E47:F47)</f>
        <v>3642759</v>
      </c>
      <c r="H47" s="246">
        <f>G47+D47</f>
        <v>11143480</v>
      </c>
      <c r="I47" s="579"/>
      <c r="J47" s="148"/>
      <c r="K47" s="148"/>
      <c r="L47" s="148"/>
      <c r="M47" s="148"/>
    </row>
    <row r="48" spans="1:15" s="27" customFormat="1" ht="93.6">
      <c r="A48" s="859"/>
      <c r="B48" s="249" t="s">
        <v>330</v>
      </c>
      <c r="C48" s="561" t="s">
        <v>456</v>
      </c>
      <c r="D48" s="254">
        <f>ALAPADATOK!D47+ALAPADATOK!D98</f>
        <v>2444770</v>
      </c>
      <c r="E48" s="254">
        <f>ALAPADATOK!I47+ALAPADATOK!I98</f>
        <v>1203877</v>
      </c>
      <c r="F48" s="254">
        <f>ALAPADATOK!H98+ALAPADATOK!J153</f>
        <v>0</v>
      </c>
      <c r="G48" s="150">
        <f>SUM(E48:F48)</f>
        <v>1203877</v>
      </c>
      <c r="H48" s="246">
        <f>G48+D48</f>
        <v>3648647</v>
      </c>
      <c r="I48" s="579"/>
      <c r="J48" s="148"/>
      <c r="K48" s="148"/>
      <c r="L48" s="148"/>
      <c r="M48" s="148"/>
    </row>
    <row r="49" spans="1:20" s="27" customFormat="1" ht="78">
      <c r="A49" s="859"/>
      <c r="B49" s="249" t="s">
        <v>331</v>
      </c>
      <c r="C49" s="561" t="s">
        <v>457</v>
      </c>
      <c r="D49" s="150">
        <f>D47-D48</f>
        <v>5055951</v>
      </c>
      <c r="E49" s="150">
        <f>E47-E48</f>
        <v>2438882</v>
      </c>
      <c r="F49" s="150">
        <f>F47-F48</f>
        <v>0</v>
      </c>
      <c r="G49" s="150">
        <f>SUM(E49:F49)</f>
        <v>2438882</v>
      </c>
      <c r="H49" s="246">
        <f>G49+D49</f>
        <v>7494833</v>
      </c>
      <c r="I49" s="579"/>
      <c r="J49" s="148"/>
      <c r="K49" s="148"/>
      <c r="L49" s="148"/>
      <c r="M49" s="148"/>
    </row>
    <row r="50" spans="1:20" s="27" customFormat="1">
      <c r="A50" s="824"/>
      <c r="B50" s="825"/>
      <c r="C50" s="825"/>
      <c r="D50" s="825"/>
      <c r="E50" s="825"/>
      <c r="F50" s="825"/>
      <c r="G50" s="825"/>
      <c r="H50" s="826"/>
      <c r="I50" s="580"/>
      <c r="J50" s="148"/>
      <c r="K50" s="148"/>
      <c r="L50" s="148"/>
      <c r="M50" s="148"/>
      <c r="N50" s="148"/>
      <c r="O50" s="148"/>
    </row>
    <row r="51" spans="1:20" s="27" customFormat="1" ht="62.4">
      <c r="A51" s="288" t="s">
        <v>100</v>
      </c>
      <c r="B51" s="249" t="s">
        <v>162</v>
      </c>
      <c r="C51" s="561" t="s">
        <v>458</v>
      </c>
      <c r="D51" s="254">
        <f>ALAPADATOK!D101+ALAPADATOK!D50</f>
        <v>7835147</v>
      </c>
      <c r="E51" s="254">
        <f>ALAPADATOK!I50+ALAPADATOK!I101</f>
        <v>3646759</v>
      </c>
      <c r="F51" s="254">
        <f>ALAPADATOK!H101+ALAPADATOK!J156</f>
        <v>0</v>
      </c>
      <c r="G51" s="150">
        <f>SUM(E51:F51)</f>
        <v>3646759</v>
      </c>
      <c r="H51" s="246">
        <f>G51+D51</f>
        <v>11481906</v>
      </c>
      <c r="I51" s="579">
        <f>H13-H51-H55</f>
        <v>0</v>
      </c>
      <c r="J51" s="148"/>
      <c r="K51" s="148"/>
      <c r="L51" s="148"/>
      <c r="M51" s="148"/>
    </row>
    <row r="52" spans="1:20" s="27" customFormat="1">
      <c r="A52" s="824"/>
      <c r="B52" s="825"/>
      <c r="C52" s="825"/>
      <c r="D52" s="825"/>
      <c r="E52" s="825"/>
      <c r="F52" s="825"/>
      <c r="G52" s="825"/>
      <c r="H52" s="826"/>
      <c r="I52" s="580"/>
      <c r="J52" s="148"/>
      <c r="K52" s="148"/>
      <c r="L52" s="148"/>
      <c r="M52" s="148"/>
      <c r="N52" s="148"/>
      <c r="O52" s="148"/>
    </row>
    <row r="53" spans="1:20" s="331" customFormat="1" ht="78">
      <c r="A53" s="288" t="s">
        <v>141</v>
      </c>
      <c r="B53" s="249" t="s">
        <v>460</v>
      </c>
      <c r="C53" s="561" t="s">
        <v>459</v>
      </c>
      <c r="D53" s="253">
        <f>ALAPADATOK!D52+ALAPADATOK!D103</f>
        <v>24162807</v>
      </c>
      <c r="E53" s="254">
        <f>ALAPADATOK!I52+ALAPADATOK!I103</f>
        <v>7910117</v>
      </c>
      <c r="F53" s="254">
        <f>ALAPADATOK!H103+ALAPADATOK!J158</f>
        <v>0</v>
      </c>
      <c r="G53" s="150">
        <f>SUM(E53:F53)</f>
        <v>7910117</v>
      </c>
      <c r="H53" s="246">
        <f>G53+D53</f>
        <v>32072924</v>
      </c>
      <c r="I53" s="579"/>
      <c r="J53" s="148"/>
      <c r="K53" s="148"/>
      <c r="L53" s="148"/>
      <c r="M53" s="148"/>
    </row>
    <row r="54" spans="1:20" s="331" customFormat="1">
      <c r="A54" s="824"/>
      <c r="B54" s="825"/>
      <c r="C54" s="825"/>
      <c r="D54" s="825"/>
      <c r="E54" s="825"/>
      <c r="F54" s="825"/>
      <c r="G54" s="825"/>
      <c r="H54" s="826"/>
      <c r="I54" s="580"/>
      <c r="J54" s="148"/>
      <c r="K54" s="148"/>
      <c r="L54" s="148"/>
      <c r="M54" s="148"/>
      <c r="N54" s="148"/>
      <c r="O54" s="148"/>
    </row>
    <row r="55" spans="1:20" s="331" customFormat="1" ht="46.8">
      <c r="A55" s="859" t="s">
        <v>142</v>
      </c>
      <c r="B55" s="249" t="s">
        <v>163</v>
      </c>
      <c r="C55" s="247" t="s">
        <v>336</v>
      </c>
      <c r="D55" s="150">
        <f t="shared" ref="D55:F57" si="3">D14-D47</f>
        <v>-721</v>
      </c>
      <c r="E55" s="150">
        <f t="shared" si="3"/>
        <v>-759</v>
      </c>
      <c r="F55" s="150">
        <f t="shared" si="3"/>
        <v>0</v>
      </c>
      <c r="G55" s="150">
        <f>SUM(E55:F55)</f>
        <v>-759</v>
      </c>
      <c r="H55" s="246">
        <f>G55+D55</f>
        <v>-1480</v>
      </c>
      <c r="I55" s="580">
        <f>H13-H51</f>
        <v>-1480</v>
      </c>
      <c r="J55" s="330"/>
      <c r="K55" s="148"/>
      <c r="L55" s="148"/>
      <c r="M55" s="148"/>
      <c r="N55" s="148"/>
      <c r="O55" s="148"/>
    </row>
    <row r="56" spans="1:20" s="331" customFormat="1">
      <c r="A56" s="859"/>
      <c r="B56" s="249" t="s">
        <v>330</v>
      </c>
      <c r="C56" s="83"/>
      <c r="D56" s="150">
        <f t="shared" si="3"/>
        <v>-59</v>
      </c>
      <c r="E56" s="150">
        <f t="shared" si="3"/>
        <v>-877</v>
      </c>
      <c r="F56" s="150">
        <f t="shared" si="3"/>
        <v>0</v>
      </c>
      <c r="G56" s="150">
        <f t="shared" ref="G56:G57" si="4">SUM(E56:F56)</f>
        <v>-877</v>
      </c>
      <c r="H56" s="246">
        <f t="shared" ref="H56:H57" si="5">G56+D56</f>
        <v>-936</v>
      </c>
      <c r="I56" s="580"/>
      <c r="J56" s="330"/>
      <c r="K56" s="148"/>
      <c r="L56" s="148"/>
      <c r="M56" s="148"/>
      <c r="N56" s="148"/>
      <c r="O56" s="148"/>
    </row>
    <row r="57" spans="1:20" ht="16.2" thickBot="1">
      <c r="A57" s="860"/>
      <c r="B57" s="368" t="s">
        <v>335</v>
      </c>
      <c r="C57" s="369"/>
      <c r="D57" s="250">
        <f t="shared" si="3"/>
        <v>-662</v>
      </c>
      <c r="E57" s="250">
        <f t="shared" si="3"/>
        <v>118</v>
      </c>
      <c r="F57" s="250">
        <f t="shared" si="3"/>
        <v>0</v>
      </c>
      <c r="G57" s="250">
        <f t="shared" si="4"/>
        <v>118</v>
      </c>
      <c r="H57" s="453">
        <f t="shared" si="5"/>
        <v>-544</v>
      </c>
      <c r="I57" s="580"/>
      <c r="J57" s="333"/>
      <c r="K57" s="333"/>
      <c r="L57" s="333"/>
      <c r="M57" s="333"/>
      <c r="N57" s="333"/>
      <c r="O57" s="148"/>
    </row>
    <row r="58" spans="1:20" ht="16.2" thickTop="1">
      <c r="A58" s="334"/>
      <c r="C58" s="335"/>
      <c r="D58" s="336"/>
      <c r="E58" s="337"/>
      <c r="F58" s="336"/>
      <c r="G58" s="336"/>
      <c r="H58" s="338"/>
      <c r="I58" s="483"/>
      <c r="J58" s="339"/>
      <c r="K58" s="322"/>
      <c r="L58" s="323"/>
      <c r="M58" s="322"/>
      <c r="N58" s="322"/>
    </row>
    <row r="59" spans="1:20">
      <c r="A59" s="861" t="s">
        <v>475</v>
      </c>
      <c r="B59" s="370"/>
      <c r="C59" s="848" t="s">
        <v>8</v>
      </c>
      <c r="D59" s="848"/>
      <c r="E59" s="848"/>
      <c r="F59" s="848"/>
      <c r="G59" s="848"/>
      <c r="H59" s="849"/>
      <c r="I59" s="846" t="s">
        <v>9</v>
      </c>
      <c r="J59" s="846"/>
      <c r="K59" s="846"/>
      <c r="L59" s="846"/>
      <c r="M59" s="846"/>
      <c r="N59" s="851"/>
      <c r="O59" s="845" t="s">
        <v>185</v>
      </c>
      <c r="P59" s="846"/>
      <c r="Q59" s="846"/>
      <c r="R59" s="846"/>
      <c r="S59" s="846"/>
      <c r="T59" s="847"/>
    </row>
    <row r="60" spans="1:20">
      <c r="A60" s="861"/>
      <c r="B60" s="371"/>
      <c r="C60" s="848" t="s">
        <v>10</v>
      </c>
      <c r="D60" s="848"/>
      <c r="E60" s="848"/>
      <c r="F60" s="848" t="s">
        <v>11</v>
      </c>
      <c r="G60" s="848"/>
      <c r="H60" s="849"/>
      <c r="I60" s="846" t="s">
        <v>10</v>
      </c>
      <c r="J60" s="846"/>
      <c r="K60" s="846"/>
      <c r="L60" s="850" t="s">
        <v>11</v>
      </c>
      <c r="M60" s="846"/>
      <c r="N60" s="851"/>
      <c r="O60" s="845" t="s">
        <v>10</v>
      </c>
      <c r="P60" s="846"/>
      <c r="Q60" s="846"/>
      <c r="R60" s="850" t="s">
        <v>11</v>
      </c>
      <c r="S60" s="846"/>
      <c r="T60" s="847"/>
    </row>
    <row r="61" spans="1:20" ht="25.5" customHeight="1" thickBot="1">
      <c r="A61" s="861"/>
      <c r="B61" s="261" t="s">
        <v>256</v>
      </c>
      <c r="C61" s="372"/>
      <c r="D61" s="372"/>
      <c r="E61" s="373"/>
      <c r="F61" s="372"/>
      <c r="G61" s="372"/>
      <c r="H61" s="373"/>
      <c r="I61" s="566"/>
      <c r="J61" s="372"/>
      <c r="K61" s="373"/>
      <c r="L61" s="372"/>
      <c r="M61" s="372"/>
      <c r="N61" s="374"/>
      <c r="O61" s="375"/>
      <c r="P61" s="376"/>
      <c r="Q61" s="376"/>
      <c r="R61" s="375"/>
      <c r="S61" s="375"/>
      <c r="T61" s="377"/>
    </row>
    <row r="62" spans="1:20">
      <c r="A62" s="861"/>
      <c r="B62" s="852" t="s">
        <v>230</v>
      </c>
      <c r="C62" s="378" t="s">
        <v>84</v>
      </c>
      <c r="D62" s="379" t="s">
        <v>85</v>
      </c>
      <c r="E62" s="380">
        <f>'Nettó fin 05 hóÖnkormányzat KFN'!E141</f>
        <v>25417106</v>
      </c>
      <c r="F62" s="378" t="s">
        <v>84</v>
      </c>
      <c r="G62" s="379" t="s">
        <v>86</v>
      </c>
      <c r="H62" s="381">
        <f>'Nettó fin 05 hóÖnkormányzat KFN'!H141</f>
        <v>26071653</v>
      </c>
      <c r="I62" s="567" t="s">
        <v>84</v>
      </c>
      <c r="J62" s="379" t="s">
        <v>85</v>
      </c>
      <c r="K62" s="382">
        <f>'Nettó fin 05 hóÖnkormányzat KFN'!K141</f>
        <v>9000615</v>
      </c>
      <c r="L62" s="378" t="s">
        <v>84</v>
      </c>
      <c r="M62" s="379" t="s">
        <v>86</v>
      </c>
      <c r="N62" s="383">
        <f>'Nettó fin 05 hóÖnkormányzat KFN'!N141</f>
        <v>9228525</v>
      </c>
      <c r="O62" s="384" t="s">
        <v>84</v>
      </c>
      <c r="P62" s="379" t="s">
        <v>85</v>
      </c>
      <c r="Q62" s="382">
        <f>'Nettó fin 05 hóÖnkormányzat KFN'!Q141</f>
        <v>0</v>
      </c>
      <c r="R62" s="378" t="s">
        <v>84</v>
      </c>
      <c r="S62" s="379" t="s">
        <v>86</v>
      </c>
      <c r="T62" s="385">
        <f>'Nettó fin 05 hóÖnkormányzat KFN'!T141</f>
        <v>0</v>
      </c>
    </row>
    <row r="63" spans="1:20">
      <c r="A63" s="861"/>
      <c r="B63" s="853"/>
      <c r="C63" s="386" t="s">
        <v>87</v>
      </c>
      <c r="D63" s="372" t="s">
        <v>88</v>
      </c>
      <c r="E63" s="373">
        <f>'Nettó fin 05 hóÖnkormányzat KFN'!E142</f>
        <v>19844967</v>
      </c>
      <c r="F63" s="386" t="s">
        <v>87</v>
      </c>
      <c r="G63" s="372" t="s">
        <v>89</v>
      </c>
      <c r="H63" s="373">
        <f>'Nettó fin 05 hóÖnkormányzat KFN'!H142</f>
        <v>20490084</v>
      </c>
      <c r="I63" s="568" t="s">
        <v>87</v>
      </c>
      <c r="J63" s="372" t="s">
        <v>88</v>
      </c>
      <c r="K63" s="388">
        <f>'Nettó fin 05 hóÖnkormányzat KFN'!K142</f>
        <v>9113994</v>
      </c>
      <c r="L63" s="386" t="s">
        <v>87</v>
      </c>
      <c r="M63" s="372" t="s">
        <v>89</v>
      </c>
      <c r="N63" s="389">
        <f>'Nettó fin 05 hóÖnkormányzat KFN'!N142</f>
        <v>9228525</v>
      </c>
      <c r="O63" s="387" t="s">
        <v>87</v>
      </c>
      <c r="P63" s="372" t="s">
        <v>88</v>
      </c>
      <c r="Q63" s="388">
        <f>'Nettó fin 05 hóÖnkormányzat KFN'!Q142</f>
        <v>0</v>
      </c>
      <c r="R63" s="386" t="s">
        <v>87</v>
      </c>
      <c r="S63" s="372" t="s">
        <v>89</v>
      </c>
      <c r="T63" s="390">
        <f>'Nettó fin 05 hóÖnkormányzat KFN'!T142</f>
        <v>0</v>
      </c>
    </row>
    <row r="64" spans="1:20">
      <c r="A64" s="861"/>
      <c r="B64" s="853"/>
      <c r="C64" s="386"/>
      <c r="D64" s="372"/>
      <c r="E64" s="373"/>
      <c r="F64" s="386" t="s">
        <v>125</v>
      </c>
      <c r="G64" s="372"/>
      <c r="H64" s="373">
        <f>'Nettó fin 05 hóÖnkormányzat KFN'!H143</f>
        <v>0</v>
      </c>
      <c r="I64" s="568"/>
      <c r="J64" s="372"/>
      <c r="K64" s="388"/>
      <c r="L64" s="386"/>
      <c r="M64" s="372"/>
      <c r="N64" s="389"/>
      <c r="O64" s="387"/>
      <c r="P64" s="372"/>
      <c r="Q64" s="388"/>
      <c r="R64" s="386"/>
      <c r="S64" s="372"/>
      <c r="T64" s="390"/>
    </row>
    <row r="65" spans="1:20">
      <c r="A65" s="861"/>
      <c r="B65" s="853"/>
      <c r="C65" s="386" t="s">
        <v>91</v>
      </c>
      <c r="D65" s="372"/>
      <c r="E65" s="373">
        <f>E62-E63</f>
        <v>5572139</v>
      </c>
      <c r="F65" s="386" t="s">
        <v>92</v>
      </c>
      <c r="G65" s="372"/>
      <c r="H65" s="373">
        <f>H62-H63+H64</f>
        <v>5581569</v>
      </c>
      <c r="I65" s="568" t="s">
        <v>91</v>
      </c>
      <c r="J65" s="372"/>
      <c r="K65" s="373">
        <f>K62-K63</f>
        <v>-113379</v>
      </c>
      <c r="L65" s="386" t="s">
        <v>92</v>
      </c>
      <c r="M65" s="372"/>
      <c r="N65" s="389">
        <f>N62-N63</f>
        <v>0</v>
      </c>
      <c r="O65" s="387" t="s">
        <v>91</v>
      </c>
      <c r="P65" s="372"/>
      <c r="Q65" s="373">
        <f>Q62-Q63</f>
        <v>0</v>
      </c>
      <c r="R65" s="386" t="s">
        <v>92</v>
      </c>
      <c r="S65" s="372"/>
      <c r="T65" s="390">
        <f>T62-T63</f>
        <v>0</v>
      </c>
    </row>
    <row r="66" spans="1:20" ht="31.8" thickBot="1">
      <c r="A66" s="861"/>
      <c r="B66" s="854"/>
      <c r="C66" s="391"/>
      <c r="D66" s="392"/>
      <c r="E66" s="393"/>
      <c r="F66" s="394" t="s">
        <v>93</v>
      </c>
      <c r="G66" s="392"/>
      <c r="H66" s="393">
        <f>'Nettó fin 05 hóÖnkormányzat KFN'!H145</f>
        <v>5581569</v>
      </c>
      <c r="I66" s="569"/>
      <c r="J66" s="392"/>
      <c r="K66" s="393"/>
      <c r="L66" s="394" t="s">
        <v>93</v>
      </c>
      <c r="M66" s="392"/>
      <c r="N66" s="396">
        <f>'Nettó fin 05 hóÖnkormányzat KFN'!N145</f>
        <v>0</v>
      </c>
      <c r="O66" s="395"/>
      <c r="P66" s="392"/>
      <c r="Q66" s="393"/>
      <c r="R66" s="394" t="s">
        <v>93</v>
      </c>
      <c r="S66" s="392"/>
      <c r="T66" s="397">
        <f>'Nettó fin 05 hóÖnkormányzat KFN'!T145</f>
        <v>0</v>
      </c>
    </row>
    <row r="67" spans="1:20">
      <c r="A67" s="861"/>
      <c r="B67" s="371"/>
      <c r="C67" s="398"/>
      <c r="D67" s="398"/>
      <c r="E67" s="398"/>
      <c r="F67" s="398"/>
      <c r="G67" s="398"/>
      <c r="H67" s="398"/>
      <c r="I67" s="345"/>
      <c r="J67" s="398"/>
      <c r="K67" s="398"/>
      <c r="L67" s="398"/>
      <c r="M67" s="398"/>
      <c r="N67" s="398"/>
      <c r="O67" s="398"/>
      <c r="P67" s="398"/>
      <c r="Q67" s="398"/>
      <c r="R67" s="398"/>
      <c r="S67" s="398"/>
      <c r="T67" s="399"/>
    </row>
    <row r="68" spans="1:20" s="436" customFormat="1">
      <c r="A68" s="861"/>
      <c r="B68" s="606" t="s">
        <v>251</v>
      </c>
      <c r="C68" s="340"/>
      <c r="D68" s="340"/>
      <c r="E68" s="349">
        <f>E65-H65</f>
        <v>-9430</v>
      </c>
      <c r="F68" s="340"/>
      <c r="G68" s="340"/>
      <c r="H68" s="349">
        <f>H66-H65</f>
        <v>0</v>
      </c>
      <c r="I68" s="345"/>
      <c r="J68" s="340"/>
      <c r="K68" s="349">
        <f>K65-N65</f>
        <v>-113379</v>
      </c>
      <c r="L68" s="340"/>
      <c r="M68" s="340"/>
      <c r="N68" s="349">
        <f>N66-N65</f>
        <v>0</v>
      </c>
      <c r="O68" s="340"/>
      <c r="P68" s="340"/>
      <c r="Q68" s="349">
        <f>Q65-T65</f>
        <v>0</v>
      </c>
      <c r="R68" s="340"/>
      <c r="S68" s="340"/>
      <c r="T68" s="437">
        <f>T66-T65</f>
        <v>0</v>
      </c>
    </row>
    <row r="69" spans="1:20" s="436" customFormat="1">
      <c r="A69" s="861"/>
      <c r="B69" s="606" t="s">
        <v>252</v>
      </c>
      <c r="C69" s="340"/>
      <c r="D69" s="340"/>
      <c r="E69" s="349">
        <f>IF('Nettó fin 05 hóÖnkormányzat KFN'!D39=0,0,'Nettó fin 05 hóÖnkormányzat KFN'!D39*(-1))</f>
        <v>-9430</v>
      </c>
      <c r="F69" s="340"/>
      <c r="G69" s="340"/>
      <c r="H69" s="349"/>
      <c r="I69" s="345"/>
      <c r="J69" s="340"/>
      <c r="K69" s="349">
        <f>IF('Nettó fin 05 hóÖnkormányzat KFN'!F39=0,0,'Nettó fin 05 hóÖnkormányzat KFN'!F39*(-1))</f>
        <v>-113379</v>
      </c>
      <c r="L69" s="340"/>
      <c r="M69" s="340"/>
      <c r="N69" s="349"/>
      <c r="O69" s="340"/>
      <c r="P69" s="340"/>
      <c r="Q69" s="349">
        <f>IF('Nettó fin 05 hóÖnkormányzat KFN'!H39=0,0,'Nettó fin 05 hóÖnkormányzat KFN'!H39*(-1))</f>
        <v>0</v>
      </c>
      <c r="R69" s="340"/>
      <c r="S69" s="340"/>
      <c r="T69" s="437"/>
    </row>
    <row r="70" spans="1:20" s="436" customFormat="1" hidden="1">
      <c r="A70" s="861"/>
      <c r="B70" s="606" t="s">
        <v>266</v>
      </c>
      <c r="C70" s="340"/>
      <c r="D70" s="340"/>
      <c r="E70" s="349">
        <f>IF(E68=0,0,'Nettó fin 05 hóÖnkormányzat KFN'!C45)</f>
        <v>0</v>
      </c>
      <c r="F70" s="340"/>
      <c r="G70" s="340"/>
      <c r="H70" s="349">
        <f>IF(H68=0,0,E70)</f>
        <v>0</v>
      </c>
      <c r="I70" s="345"/>
      <c r="J70" s="340"/>
      <c r="K70" s="349">
        <f>IF(K68=0,0,'Nettó fin 05 hóÖnkormányzat KFN'!E45)</f>
        <v>0</v>
      </c>
      <c r="L70" s="340"/>
      <c r="M70" s="340"/>
      <c r="N70" s="349">
        <f>IF(N68=0,0,K70)</f>
        <v>0</v>
      </c>
      <c r="O70" s="340"/>
      <c r="P70" s="340"/>
      <c r="Q70" s="349">
        <f>IF(Q68=0,0,'Nettó fin 05 hóÖnkormányzat KFN'!G45)</f>
        <v>0</v>
      </c>
      <c r="R70" s="340"/>
      <c r="S70" s="340"/>
      <c r="T70" s="437">
        <f>IF(T68=0,0,Q70)</f>
        <v>0</v>
      </c>
    </row>
    <row r="71" spans="1:20">
      <c r="A71" s="861"/>
      <c r="B71" s="262" t="s">
        <v>177</v>
      </c>
      <c r="C71" s="398"/>
      <c r="D71" s="398"/>
      <c r="E71" s="400">
        <f>E68-E69-E70</f>
        <v>0</v>
      </c>
      <c r="F71" s="398"/>
      <c r="G71" s="398"/>
      <c r="H71" s="400">
        <f>H68-H69-H70</f>
        <v>0</v>
      </c>
      <c r="I71" s="345"/>
      <c r="J71" s="398"/>
      <c r="K71" s="400">
        <f>K68-K69+K70</f>
        <v>0</v>
      </c>
      <c r="L71" s="398"/>
      <c r="M71" s="398"/>
      <c r="N71" s="400">
        <f>N68+N70</f>
        <v>0</v>
      </c>
      <c r="O71" s="398"/>
      <c r="P71" s="398"/>
      <c r="Q71" s="400">
        <f>Q68-Q69+Q70</f>
        <v>0</v>
      </c>
      <c r="R71" s="398"/>
      <c r="S71" s="398"/>
      <c r="T71" s="401">
        <f>T68+T70</f>
        <v>0</v>
      </c>
    </row>
    <row r="72" spans="1:20" s="436" customFormat="1">
      <c r="A72" s="861"/>
      <c r="B72" s="435"/>
      <c r="C72" s="340"/>
      <c r="D72" s="340"/>
      <c r="E72" s="340"/>
      <c r="F72" s="340"/>
      <c r="G72" s="340"/>
      <c r="H72" s="340"/>
      <c r="I72" s="345"/>
      <c r="J72" s="340"/>
      <c r="K72" s="340"/>
      <c r="L72" s="340"/>
      <c r="M72" s="340"/>
      <c r="N72" s="340"/>
      <c r="O72" s="340"/>
      <c r="P72" s="340"/>
      <c r="Q72" s="340"/>
      <c r="R72" s="340"/>
      <c r="S72" s="340"/>
      <c r="T72" s="438"/>
    </row>
    <row r="73" spans="1:20" ht="34.5" customHeight="1" thickBot="1">
      <c r="A73" s="861"/>
      <c r="B73" s="261" t="s">
        <v>257</v>
      </c>
      <c r="C73" s="372"/>
      <c r="D73" s="372"/>
      <c r="E73" s="373"/>
      <c r="F73" s="372"/>
      <c r="G73" s="372"/>
      <c r="H73" s="373"/>
      <c r="I73" s="566"/>
      <c r="J73" s="372"/>
      <c r="K73" s="373"/>
      <c r="L73" s="372"/>
      <c r="M73" s="372"/>
      <c r="N73" s="374"/>
      <c r="O73" s="375"/>
      <c r="P73" s="376"/>
      <c r="Q73" s="376"/>
      <c r="R73" s="375"/>
      <c r="S73" s="375"/>
      <c r="T73" s="377"/>
    </row>
    <row r="74" spans="1:20" ht="14.25" customHeight="1">
      <c r="A74" s="861"/>
      <c r="B74" s="852" t="s">
        <v>230</v>
      </c>
      <c r="C74" s="378" t="s">
        <v>84</v>
      </c>
      <c r="D74" s="379" t="s">
        <v>85</v>
      </c>
      <c r="E74" s="380">
        <f>'Nettó fin 05 hóÖnkormányzat KF'!E134</f>
        <v>12759121</v>
      </c>
      <c r="F74" s="378" t="s">
        <v>84</v>
      </c>
      <c r="G74" s="379" t="s">
        <v>86</v>
      </c>
      <c r="H74" s="380">
        <f>'Nettó fin 05 hóÖnkormányzat KF'!H134</f>
        <v>14409483</v>
      </c>
      <c r="I74" s="570" t="s">
        <v>84</v>
      </c>
      <c r="J74" s="379" t="s">
        <v>85</v>
      </c>
      <c r="K74" s="382">
        <f>'Nettó fin 05 hóÖnkormányzat KF'!K134</f>
        <v>0</v>
      </c>
      <c r="L74" s="378" t="s">
        <v>84</v>
      </c>
      <c r="M74" s="379" t="s">
        <v>86</v>
      </c>
      <c r="N74" s="383">
        <f>'Nettó fin 05 hóÖnkormányzat KF'!N134</f>
        <v>0</v>
      </c>
      <c r="O74" s="384" t="s">
        <v>84</v>
      </c>
      <c r="P74" s="379" t="s">
        <v>85</v>
      </c>
      <c r="Q74" s="382">
        <f>'Nettó fin 05 hóÖnkormányzat KF'!Q134</f>
        <v>0</v>
      </c>
      <c r="R74" s="378" t="s">
        <v>84</v>
      </c>
      <c r="S74" s="379" t="s">
        <v>86</v>
      </c>
      <c r="T74" s="385">
        <f>'Nettó fin 05 hóÖnkormányzat KF'!T134</f>
        <v>0</v>
      </c>
    </row>
    <row r="75" spans="1:20">
      <c r="A75" s="861"/>
      <c r="B75" s="853"/>
      <c r="C75" s="386" t="s">
        <v>87</v>
      </c>
      <c r="D75" s="372" t="s">
        <v>88</v>
      </c>
      <c r="E75" s="373">
        <f>'Nettó fin 05 hóÖnkormányzat KF'!E135</f>
        <v>15841457</v>
      </c>
      <c r="F75" s="386" t="s">
        <v>87</v>
      </c>
      <c r="G75" s="372" t="s">
        <v>89</v>
      </c>
      <c r="H75" s="373">
        <f>'Nettó fin 05 hóÖnkormányzat KF'!H135</f>
        <v>16517096</v>
      </c>
      <c r="I75" s="568" t="s">
        <v>87</v>
      </c>
      <c r="J75" s="372" t="s">
        <v>88</v>
      </c>
      <c r="K75" s="388">
        <f>'Nettó fin 05 hóÖnkormányzat KF'!K135</f>
        <v>0</v>
      </c>
      <c r="L75" s="386" t="s">
        <v>87</v>
      </c>
      <c r="M75" s="372" t="s">
        <v>89</v>
      </c>
      <c r="N75" s="389">
        <f>'Nettó fin 05 hóÖnkormányzat KF'!N135</f>
        <v>0</v>
      </c>
      <c r="O75" s="387" t="s">
        <v>87</v>
      </c>
      <c r="P75" s="372" t="s">
        <v>88</v>
      </c>
      <c r="Q75" s="388">
        <f>'Nettó fin 05 hóÖnkormányzat KF'!Q135</f>
        <v>0</v>
      </c>
      <c r="R75" s="386" t="s">
        <v>87</v>
      </c>
      <c r="S75" s="372" t="s">
        <v>89</v>
      </c>
      <c r="T75" s="390">
        <f>'Nettó fin 05 hóÖnkormányzat KF'!T135</f>
        <v>0</v>
      </c>
    </row>
    <row r="76" spans="1:20">
      <c r="A76" s="861"/>
      <c r="B76" s="853"/>
      <c r="C76" s="386"/>
      <c r="D76" s="372"/>
      <c r="E76" s="373"/>
      <c r="F76" s="386" t="s">
        <v>125</v>
      </c>
      <c r="G76" s="372"/>
      <c r="H76" s="373">
        <f>'Nettó fin 05 hóÖnkormányzat KF'!H136</f>
        <v>0</v>
      </c>
      <c r="I76" s="568"/>
      <c r="J76" s="372"/>
      <c r="K76" s="388"/>
      <c r="L76" s="386"/>
      <c r="M76" s="372"/>
      <c r="N76" s="389"/>
      <c r="O76" s="387"/>
      <c r="P76" s="372"/>
      <c r="Q76" s="388"/>
      <c r="R76" s="386"/>
      <c r="S76" s="372"/>
      <c r="T76" s="390"/>
    </row>
    <row r="77" spans="1:20">
      <c r="A77" s="861"/>
      <c r="B77" s="853"/>
      <c r="C77" s="386" t="s">
        <v>91</v>
      </c>
      <c r="D77" s="372"/>
      <c r="E77" s="373">
        <f>E74-E75</f>
        <v>-3082336</v>
      </c>
      <c r="F77" s="386" t="s">
        <v>92</v>
      </c>
      <c r="G77" s="372"/>
      <c r="H77" s="373">
        <f>'Nettó fin 05 hóÖnkormányzat KF'!H137</f>
        <v>-2107613</v>
      </c>
      <c r="I77" s="568" t="s">
        <v>91</v>
      </c>
      <c r="J77" s="372"/>
      <c r="K77" s="373">
        <f>'Nettó fin 05 hóÖnkormányzat KF'!K137</f>
        <v>0</v>
      </c>
      <c r="L77" s="386" t="s">
        <v>92</v>
      </c>
      <c r="M77" s="372"/>
      <c r="N77" s="389">
        <f>'Nettó fin 05 hóÖnkormányzat KF'!N137</f>
        <v>0</v>
      </c>
      <c r="O77" s="387" t="s">
        <v>91</v>
      </c>
      <c r="P77" s="372"/>
      <c r="Q77" s="373">
        <f>'Nettó fin 05 hóÖnkormányzat KF'!Q137</f>
        <v>0</v>
      </c>
      <c r="R77" s="386" t="s">
        <v>92</v>
      </c>
      <c r="S77" s="372"/>
      <c r="T77" s="390">
        <f>'Nettó fin 05 hóÖnkormányzat KF'!T137</f>
        <v>0</v>
      </c>
    </row>
    <row r="78" spans="1:20" ht="31.8" thickBot="1">
      <c r="A78" s="861"/>
      <c r="B78" s="854"/>
      <c r="C78" s="391"/>
      <c r="D78" s="392"/>
      <c r="E78" s="393"/>
      <c r="F78" s="394" t="s">
        <v>93</v>
      </c>
      <c r="G78" s="392"/>
      <c r="H78" s="393">
        <f>'Nettó fin 05 hóÖnkormányzat KF'!H138</f>
        <v>-2107613</v>
      </c>
      <c r="I78" s="569"/>
      <c r="J78" s="392"/>
      <c r="K78" s="393"/>
      <c r="L78" s="394" t="s">
        <v>93</v>
      </c>
      <c r="M78" s="392"/>
      <c r="N78" s="396">
        <f>'Nettó fin 05 hóÖnkormányzat KF'!N138</f>
        <v>0</v>
      </c>
      <c r="O78" s="395"/>
      <c r="P78" s="392"/>
      <c r="Q78" s="393"/>
      <c r="R78" s="394" t="s">
        <v>93</v>
      </c>
      <c r="S78" s="392"/>
      <c r="T78" s="397">
        <f>'Nettó fin 05 hóÖnkormányzat KF'!T138</f>
        <v>0</v>
      </c>
    </row>
    <row r="79" spans="1:20">
      <c r="A79" s="861"/>
      <c r="B79" s="371"/>
      <c r="C79" s="398"/>
      <c r="D79" s="398"/>
      <c r="E79" s="398"/>
      <c r="F79" s="398"/>
      <c r="G79" s="398"/>
      <c r="H79" s="398"/>
      <c r="I79" s="345"/>
      <c r="J79" s="398"/>
      <c r="K79" s="398"/>
      <c r="L79" s="398"/>
      <c r="M79" s="398"/>
      <c r="N79" s="398"/>
      <c r="O79" s="398"/>
      <c r="P79" s="398"/>
      <c r="Q79" s="398"/>
      <c r="R79" s="398"/>
      <c r="S79" s="398"/>
      <c r="T79" s="399"/>
    </row>
    <row r="80" spans="1:20" s="436" customFormat="1">
      <c r="A80" s="861"/>
      <c r="B80" s="606" t="s">
        <v>251</v>
      </c>
      <c r="C80" s="340"/>
      <c r="D80" s="340"/>
      <c r="E80" s="349">
        <f>E77-H77</f>
        <v>-974723</v>
      </c>
      <c r="F80" s="340"/>
      <c r="G80" s="340"/>
      <c r="H80" s="349">
        <f>H78-H77</f>
        <v>0</v>
      </c>
      <c r="I80" s="345"/>
      <c r="J80" s="340"/>
      <c r="K80" s="349">
        <f>K77-N77</f>
        <v>0</v>
      </c>
      <c r="L80" s="340"/>
      <c r="M80" s="340"/>
      <c r="N80" s="349">
        <f>N78-N77</f>
        <v>0</v>
      </c>
      <c r="O80" s="340"/>
      <c r="P80" s="340"/>
      <c r="Q80" s="349">
        <f>Q77-T77</f>
        <v>0</v>
      </c>
      <c r="R80" s="340"/>
      <c r="S80" s="340"/>
      <c r="T80" s="437">
        <f>T78-T77</f>
        <v>0</v>
      </c>
    </row>
    <row r="81" spans="1:20" s="436" customFormat="1">
      <c r="A81" s="861"/>
      <c r="B81" s="606" t="s">
        <v>252</v>
      </c>
      <c r="C81" s="340"/>
      <c r="D81" s="340"/>
      <c r="E81" s="349">
        <f>IF('Nettó fin 05 hóÖnkormányzat KF'!D33=0,0,'Nettó fin 05 hóÖnkormányzat KF'!D33*(-1))</f>
        <v>-974723</v>
      </c>
      <c r="F81" s="340"/>
      <c r="G81" s="340"/>
      <c r="H81" s="349"/>
      <c r="I81" s="345"/>
      <c r="J81" s="340"/>
      <c r="K81" s="349">
        <f>IF('Nettó fin 05 hóÖnkormányzat KF'!F33=0,0,'Nettó fin 05 hóÖnkormányzat KF'!F33*(-1))</f>
        <v>0</v>
      </c>
      <c r="L81" s="340"/>
      <c r="M81" s="340"/>
      <c r="N81" s="349"/>
      <c r="O81" s="340"/>
      <c r="P81" s="340"/>
      <c r="Q81" s="349">
        <f>IF('Nettó fin 05 hóÖnkormányzat KF'!H33=0,0,'Nettó fin 05 hóÖnkormányzat KF'!H33*(-1))</f>
        <v>0</v>
      </c>
      <c r="R81" s="340"/>
      <c r="S81" s="340"/>
      <c r="T81" s="437"/>
    </row>
    <row r="82" spans="1:20" s="436" customFormat="1" hidden="1">
      <c r="A82" s="861"/>
      <c r="B82" s="606" t="s">
        <v>266</v>
      </c>
      <c r="C82" s="340"/>
      <c r="D82" s="340"/>
      <c r="E82" s="349">
        <f>IF(E80=0,0,E70)</f>
        <v>0</v>
      </c>
      <c r="F82" s="340"/>
      <c r="G82" s="340"/>
      <c r="H82" s="349">
        <f>IF(H80=0,0,E82)</f>
        <v>0</v>
      </c>
      <c r="I82" s="345"/>
      <c r="J82" s="340"/>
      <c r="K82" s="349">
        <f>IF(K80=0,0,K70)</f>
        <v>0</v>
      </c>
      <c r="L82" s="340"/>
      <c r="M82" s="340"/>
      <c r="N82" s="349">
        <f>IF(N80=0,0,K82)</f>
        <v>0</v>
      </c>
      <c r="O82" s="340"/>
      <c r="P82" s="340"/>
      <c r="Q82" s="349">
        <f>IF(Q80=0,0,Q70)</f>
        <v>0</v>
      </c>
      <c r="R82" s="340"/>
      <c r="S82" s="340"/>
      <c r="T82" s="437">
        <f>IF(T80=0,0,Q82)</f>
        <v>0</v>
      </c>
    </row>
    <row r="83" spans="1:20">
      <c r="A83" s="861"/>
      <c r="B83" s="262" t="s">
        <v>177</v>
      </c>
      <c r="C83" s="398"/>
      <c r="D83" s="398"/>
      <c r="E83" s="400">
        <f>E80-E81+E82</f>
        <v>0</v>
      </c>
      <c r="F83" s="398"/>
      <c r="G83" s="398"/>
      <c r="H83" s="400">
        <f>H80-H81+H82</f>
        <v>0</v>
      </c>
      <c r="I83" s="345"/>
      <c r="J83" s="398"/>
      <c r="K83" s="400">
        <f>K80-K81-K82</f>
        <v>0</v>
      </c>
      <c r="L83" s="398"/>
      <c r="M83" s="398"/>
      <c r="N83" s="400">
        <f>N80-N81-N82</f>
        <v>0</v>
      </c>
      <c r="O83" s="398"/>
      <c r="P83" s="398"/>
      <c r="Q83" s="400">
        <f>Q80-Q81-Q82</f>
        <v>0</v>
      </c>
      <c r="R83" s="398"/>
      <c r="S83" s="398"/>
      <c r="T83" s="401">
        <f>T80-T81-T82</f>
        <v>0</v>
      </c>
    </row>
    <row r="84" spans="1:20">
      <c r="A84" s="861"/>
      <c r="B84" s="371"/>
      <c r="C84" s="398"/>
      <c r="D84" s="398"/>
      <c r="E84" s="398"/>
      <c r="F84" s="398"/>
      <c r="G84" s="398"/>
      <c r="H84" s="398"/>
      <c r="I84" s="345"/>
      <c r="J84" s="398"/>
      <c r="K84" s="398"/>
      <c r="L84" s="398"/>
      <c r="M84" s="398"/>
      <c r="N84" s="398"/>
      <c r="O84" s="398"/>
      <c r="P84" s="398"/>
      <c r="Q84" s="398"/>
      <c r="R84" s="398"/>
      <c r="S84" s="398"/>
      <c r="T84" s="399"/>
    </row>
    <row r="85" spans="1:20" ht="31.5" customHeight="1" thickBot="1">
      <c r="A85" s="861"/>
      <c r="B85" s="608" t="s">
        <v>118</v>
      </c>
      <c r="C85" s="402"/>
      <c r="D85" s="402"/>
      <c r="E85" s="403"/>
      <c r="F85" s="402"/>
      <c r="G85" s="402"/>
      <c r="H85" s="403"/>
      <c r="I85" s="571"/>
      <c r="J85" s="402"/>
      <c r="K85" s="403"/>
      <c r="L85" s="402"/>
      <c r="M85" s="402"/>
      <c r="N85" s="404"/>
      <c r="O85" s="405"/>
      <c r="P85" s="400"/>
      <c r="Q85" s="400"/>
      <c r="R85" s="405"/>
      <c r="S85" s="405"/>
      <c r="T85" s="406"/>
    </row>
    <row r="86" spans="1:20">
      <c r="A86" s="861"/>
      <c r="B86" s="855" t="s">
        <v>230</v>
      </c>
      <c r="C86" s="407" t="s">
        <v>84</v>
      </c>
      <c r="D86" s="408" t="s">
        <v>85</v>
      </c>
      <c r="E86" s="409">
        <f>E62+E74</f>
        <v>38176227</v>
      </c>
      <c r="F86" s="407" t="s">
        <v>84</v>
      </c>
      <c r="G86" s="408" t="s">
        <v>86</v>
      </c>
      <c r="H86" s="409">
        <f>H62+H74</f>
        <v>40481136</v>
      </c>
      <c r="I86" s="572" t="s">
        <v>84</v>
      </c>
      <c r="J86" s="408" t="s">
        <v>85</v>
      </c>
      <c r="K86" s="411">
        <f>K62+K74</f>
        <v>9000615</v>
      </c>
      <c r="L86" s="407" t="s">
        <v>84</v>
      </c>
      <c r="M86" s="408" t="s">
        <v>86</v>
      </c>
      <c r="N86" s="412">
        <f>N62+N74</f>
        <v>9228525</v>
      </c>
      <c r="O86" s="410" t="s">
        <v>84</v>
      </c>
      <c r="P86" s="408" t="s">
        <v>85</v>
      </c>
      <c r="Q86" s="411">
        <f>Q62</f>
        <v>0</v>
      </c>
      <c r="R86" s="407" t="s">
        <v>84</v>
      </c>
      <c r="S86" s="408" t="s">
        <v>86</v>
      </c>
      <c r="T86" s="413">
        <f>T62</f>
        <v>0</v>
      </c>
    </row>
    <row r="87" spans="1:20">
      <c r="A87" s="861"/>
      <c r="B87" s="856"/>
      <c r="C87" s="414" t="s">
        <v>87</v>
      </c>
      <c r="D87" s="402" t="s">
        <v>88</v>
      </c>
      <c r="E87" s="403">
        <f>E63+E75</f>
        <v>35686424</v>
      </c>
      <c r="F87" s="414" t="s">
        <v>87</v>
      </c>
      <c r="G87" s="402" t="s">
        <v>89</v>
      </c>
      <c r="H87" s="403">
        <f>H63+H75</f>
        <v>37007180</v>
      </c>
      <c r="I87" s="573" t="s">
        <v>87</v>
      </c>
      <c r="J87" s="402" t="s">
        <v>88</v>
      </c>
      <c r="K87" s="416">
        <f>K63+K75</f>
        <v>9113994</v>
      </c>
      <c r="L87" s="414" t="s">
        <v>87</v>
      </c>
      <c r="M87" s="402" t="s">
        <v>89</v>
      </c>
      <c r="N87" s="417">
        <f>N63+N75</f>
        <v>9228525</v>
      </c>
      <c r="O87" s="415" t="s">
        <v>87</v>
      </c>
      <c r="P87" s="402" t="s">
        <v>88</v>
      </c>
      <c r="Q87" s="416">
        <f>Q63</f>
        <v>0</v>
      </c>
      <c r="R87" s="414" t="s">
        <v>87</v>
      </c>
      <c r="S87" s="402" t="s">
        <v>89</v>
      </c>
      <c r="T87" s="418">
        <f>T63</f>
        <v>0</v>
      </c>
    </row>
    <row r="88" spans="1:20">
      <c r="A88" s="861"/>
      <c r="B88" s="856"/>
      <c r="C88" s="414"/>
      <c r="D88" s="402"/>
      <c r="E88" s="403"/>
      <c r="F88" s="414" t="s">
        <v>125</v>
      </c>
      <c r="G88" s="402"/>
      <c r="H88" s="403">
        <f>H64+H76</f>
        <v>0</v>
      </c>
      <c r="I88" s="573"/>
      <c r="J88" s="402"/>
      <c r="K88" s="416"/>
      <c r="L88" s="414"/>
      <c r="M88" s="402"/>
      <c r="N88" s="417"/>
      <c r="O88" s="415"/>
      <c r="P88" s="402"/>
      <c r="Q88" s="416"/>
      <c r="R88" s="414"/>
      <c r="S88" s="402"/>
      <c r="T88" s="418"/>
    </row>
    <row r="89" spans="1:20">
      <c r="A89" s="861"/>
      <c r="B89" s="856"/>
      <c r="C89" s="414" t="s">
        <v>91</v>
      </c>
      <c r="D89" s="402"/>
      <c r="E89" s="403">
        <f>E86-E87</f>
        <v>2489803</v>
      </c>
      <c r="F89" s="414" t="s">
        <v>92</v>
      </c>
      <c r="G89" s="402"/>
      <c r="H89" s="403">
        <f>H86-H87+H88</f>
        <v>3473956</v>
      </c>
      <c r="I89" s="573" t="s">
        <v>91</v>
      </c>
      <c r="J89" s="402"/>
      <c r="K89" s="403">
        <f>K86-K87</f>
        <v>-113379</v>
      </c>
      <c r="L89" s="414" t="s">
        <v>92</v>
      </c>
      <c r="M89" s="402"/>
      <c r="N89" s="417">
        <f>N86-N87</f>
        <v>0</v>
      </c>
      <c r="O89" s="415" t="s">
        <v>91</v>
      </c>
      <c r="P89" s="402"/>
      <c r="Q89" s="403">
        <f>Q86-Q87</f>
        <v>0</v>
      </c>
      <c r="R89" s="414" t="s">
        <v>92</v>
      </c>
      <c r="S89" s="402"/>
      <c r="T89" s="418">
        <f>T86-T87</f>
        <v>0</v>
      </c>
    </row>
    <row r="90" spans="1:20" ht="31.8" thickBot="1">
      <c r="A90" s="861"/>
      <c r="B90" s="857"/>
      <c r="C90" s="419"/>
      <c r="D90" s="420"/>
      <c r="E90" s="421"/>
      <c r="F90" s="422" t="s">
        <v>93</v>
      </c>
      <c r="G90" s="420"/>
      <c r="H90" s="421">
        <f>H66+H78</f>
        <v>3473956</v>
      </c>
      <c r="I90" s="574"/>
      <c r="J90" s="420"/>
      <c r="K90" s="421"/>
      <c r="L90" s="422" t="s">
        <v>93</v>
      </c>
      <c r="M90" s="420"/>
      <c r="N90" s="424">
        <f>N66+N78</f>
        <v>0</v>
      </c>
      <c r="O90" s="423"/>
      <c r="P90" s="420"/>
      <c r="Q90" s="421"/>
      <c r="R90" s="422" t="s">
        <v>93</v>
      </c>
      <c r="S90" s="420"/>
      <c r="T90" s="425">
        <f>T66</f>
        <v>0</v>
      </c>
    </row>
    <row r="91" spans="1:20">
      <c r="A91" s="861"/>
      <c r="B91" s="371"/>
      <c r="C91" s="398"/>
      <c r="D91" s="398"/>
      <c r="E91" s="398"/>
      <c r="F91" s="398"/>
      <c r="G91" s="398"/>
      <c r="H91" s="398"/>
      <c r="I91" s="345"/>
      <c r="J91" s="398"/>
      <c r="K91" s="398"/>
      <c r="L91" s="398"/>
      <c r="M91" s="398"/>
      <c r="N91" s="398"/>
      <c r="O91" s="398"/>
      <c r="P91" s="398"/>
      <c r="Q91" s="398"/>
      <c r="R91" s="398"/>
      <c r="S91" s="398"/>
      <c r="T91" s="399"/>
    </row>
    <row r="92" spans="1:20" s="436" customFormat="1">
      <c r="A92" s="861"/>
      <c r="B92" s="606" t="s">
        <v>251</v>
      </c>
      <c r="C92" s="340"/>
      <c r="D92" s="340"/>
      <c r="E92" s="349">
        <f>E89-H89</f>
        <v>-984153</v>
      </c>
      <c r="F92" s="340"/>
      <c r="G92" s="340"/>
      <c r="H92" s="349">
        <f>H90-H89</f>
        <v>0</v>
      </c>
      <c r="I92" s="345"/>
      <c r="J92" s="340"/>
      <c r="K92" s="349">
        <f>K89-N89</f>
        <v>-113379</v>
      </c>
      <c r="L92" s="340"/>
      <c r="M92" s="340"/>
      <c r="N92" s="349">
        <f>N90-N89</f>
        <v>0</v>
      </c>
      <c r="O92" s="340"/>
      <c r="P92" s="340"/>
      <c r="Q92" s="349">
        <f>Q89-T89</f>
        <v>0</v>
      </c>
      <c r="R92" s="340"/>
      <c r="S92" s="340"/>
      <c r="T92" s="437">
        <f>T90-T89</f>
        <v>0</v>
      </c>
    </row>
    <row r="93" spans="1:20">
      <c r="A93" s="861"/>
      <c r="B93" s="606" t="s">
        <v>252</v>
      </c>
      <c r="C93" s="398"/>
      <c r="D93" s="398"/>
      <c r="E93" s="349">
        <f>IF(D39=0,0,D39*(-1))</f>
        <v>-984153</v>
      </c>
      <c r="F93" s="398"/>
      <c r="G93" s="398"/>
      <c r="H93" s="398"/>
      <c r="I93" s="345"/>
      <c r="J93" s="398"/>
      <c r="K93" s="349">
        <f>IF(E39=0,0,E39*(-1))</f>
        <v>-113379</v>
      </c>
      <c r="L93" s="398"/>
      <c r="M93" s="398"/>
      <c r="N93" s="398"/>
      <c r="O93" s="398"/>
      <c r="P93" s="398"/>
      <c r="Q93" s="349">
        <f>IF(F39=0,0,F39*(-1))</f>
        <v>0</v>
      </c>
      <c r="R93" s="398"/>
      <c r="S93" s="398"/>
      <c r="T93" s="399"/>
    </row>
    <row r="94" spans="1:20" hidden="1">
      <c r="A94" s="861"/>
      <c r="B94" s="606" t="s">
        <v>266</v>
      </c>
      <c r="C94" s="398"/>
      <c r="D94" s="398"/>
      <c r="E94" s="349">
        <f>IF(E92=0,0,E70)</f>
        <v>0</v>
      </c>
      <c r="F94" s="398"/>
      <c r="G94" s="398"/>
      <c r="H94" s="349">
        <f>E94</f>
        <v>0</v>
      </c>
      <c r="I94" s="345"/>
      <c r="J94" s="398"/>
      <c r="K94" s="349">
        <f>IF(K92=0,0,K70)</f>
        <v>0</v>
      </c>
      <c r="L94" s="398"/>
      <c r="M94" s="398"/>
      <c r="N94" s="454">
        <f>K94</f>
        <v>0</v>
      </c>
      <c r="O94" s="398"/>
      <c r="P94" s="398"/>
      <c r="Q94" s="349">
        <f>IF(Q92=0,0,Q70)</f>
        <v>0</v>
      </c>
      <c r="R94" s="398"/>
      <c r="S94" s="398"/>
      <c r="T94" s="455">
        <f>Q94</f>
        <v>0</v>
      </c>
    </row>
    <row r="95" spans="1:20">
      <c r="A95" s="861"/>
      <c r="B95" s="262" t="s">
        <v>177</v>
      </c>
      <c r="C95" s="398"/>
      <c r="D95" s="398"/>
      <c r="E95" s="400">
        <f>E71+E83</f>
        <v>0</v>
      </c>
      <c r="F95" s="398"/>
      <c r="G95" s="398"/>
      <c r="H95" s="400">
        <f>H71+H83</f>
        <v>0</v>
      </c>
      <c r="I95" s="345"/>
      <c r="J95" s="398"/>
      <c r="K95" s="400">
        <f>K71+K83</f>
        <v>0</v>
      </c>
      <c r="L95" s="398"/>
      <c r="M95" s="398"/>
      <c r="N95" s="400">
        <f>N71+N83</f>
        <v>0</v>
      </c>
      <c r="O95" s="398"/>
      <c r="P95" s="398"/>
      <c r="Q95" s="400">
        <f>Q71+Q83</f>
        <v>0</v>
      </c>
      <c r="R95" s="398"/>
      <c r="S95" s="398"/>
      <c r="T95" s="400">
        <f>T71+T83</f>
        <v>0</v>
      </c>
    </row>
    <row r="96" spans="1:20">
      <c r="A96" s="861"/>
      <c r="B96" s="607"/>
      <c r="C96" s="426"/>
      <c r="D96" s="426"/>
      <c r="E96" s="426"/>
      <c r="F96" s="426"/>
      <c r="G96" s="426"/>
      <c r="H96" s="426"/>
      <c r="I96" s="583"/>
      <c r="J96" s="426"/>
      <c r="K96" s="426"/>
      <c r="L96" s="426"/>
      <c r="M96" s="426"/>
      <c r="N96" s="426"/>
      <c r="O96" s="426"/>
      <c r="P96" s="426"/>
      <c r="Q96" s="426"/>
      <c r="R96" s="426"/>
      <c r="S96" s="426"/>
      <c r="T96" s="427"/>
    </row>
  </sheetData>
  <mergeCells count="38">
    <mergeCell ref="B62:B66"/>
    <mergeCell ref="B74:B78"/>
    <mergeCell ref="B86:B90"/>
    <mergeCell ref="A32:A35"/>
    <mergeCell ref="A47:A49"/>
    <mergeCell ref="A55:A57"/>
    <mergeCell ref="A39:A41"/>
    <mergeCell ref="A46:H46"/>
    <mergeCell ref="A50:H50"/>
    <mergeCell ref="A52:H52"/>
    <mergeCell ref="A54:H54"/>
    <mergeCell ref="A43:A45"/>
    <mergeCell ref="A59:A96"/>
    <mergeCell ref="O59:T59"/>
    <mergeCell ref="C60:E60"/>
    <mergeCell ref="F60:H60"/>
    <mergeCell ref="I60:K60"/>
    <mergeCell ref="L60:N60"/>
    <mergeCell ref="O60:Q60"/>
    <mergeCell ref="R60:T60"/>
    <mergeCell ref="C59:H59"/>
    <mergeCell ref="I59:N59"/>
    <mergeCell ref="D25:G25"/>
    <mergeCell ref="E2:G2"/>
    <mergeCell ref="A11:H11"/>
    <mergeCell ref="A20:H20"/>
    <mergeCell ref="A24:H24"/>
    <mergeCell ref="A3:A10"/>
    <mergeCell ref="C2:D2"/>
    <mergeCell ref="A13:A17"/>
    <mergeCell ref="B21:G21"/>
    <mergeCell ref="D22:G22"/>
    <mergeCell ref="D18:G18"/>
    <mergeCell ref="A29:H29"/>
    <mergeCell ref="A31:H31"/>
    <mergeCell ref="A36:H36"/>
    <mergeCell ref="A38:H38"/>
    <mergeCell ref="A42:H42"/>
  </mergeCells>
  <printOptions horizontalCentered="1" verticalCentered="1"/>
  <pageMargins left="0.31496062992125984" right="0.31496062992125984" top="0.6692913385826772" bottom="0.35433070866141736" header="0.31496062992125984" footer="0.31496062992125984"/>
  <pageSetup paperSize="8" scale="75" orientation="portrait" cellComments="asDisplayed" r:id="rId1"/>
  <headerFooter>
    <oddHeader xml:space="preserve">&amp;C&amp;14ESETTANULMÁNY
az önkormányzatok nettó finanszírozásának és személyi juttatásának 2014. évi elszámolásához </oddHeader>
    <oddFooter>&amp;C&amp;P/&amp;N</oddFooter>
  </headerFooter>
  <rowBreaks count="2" manualBreakCount="2">
    <brk id="28" max="7" man="1"/>
    <brk id="57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6</vt:i4>
      </vt:variant>
    </vt:vector>
  </HeadingPairs>
  <TitlesOfParts>
    <vt:vector size="12" baseType="lpstr">
      <vt:lpstr>Kiegészítő információk</vt:lpstr>
      <vt:lpstr>ALAPADATOK</vt:lpstr>
      <vt:lpstr>Nettó fin 05 hóÖnkormányzat KFN</vt:lpstr>
      <vt:lpstr>Nettó fin 05 hóÖnkormányzat KF</vt:lpstr>
      <vt:lpstr>ELLENŐRZŐ ADATOK</vt:lpstr>
      <vt:lpstr>Munka1</vt:lpstr>
      <vt:lpstr>'ELLENŐRZŐ ADATOK'!Nyomtatási_cím</vt:lpstr>
      <vt:lpstr>ALAPADATOK!Nyomtatási_terület</vt:lpstr>
      <vt:lpstr>'ELLENŐRZŐ ADATOK'!Nyomtatási_terület</vt:lpstr>
      <vt:lpstr>'Kiegészítő információk'!Nyomtatási_terület</vt:lpstr>
      <vt:lpstr>'Nettó fin 05 hóÖnkormányzat KF'!Nyomtatási_terület</vt:lpstr>
      <vt:lpstr>'Nettó fin 05 hóÖnkormányzat KFN'!Nyomtatási_terület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Osgyáni Judit</dc:creator>
  <cp:lastModifiedBy>Gál Róbertné</cp:lastModifiedBy>
  <cp:lastPrinted>2018-07-18T13:27:19Z</cp:lastPrinted>
  <dcterms:created xsi:type="dcterms:W3CDTF">2014-04-14T11:39:30Z</dcterms:created>
  <dcterms:modified xsi:type="dcterms:W3CDTF">2021-03-21T20:59:27Z</dcterms:modified>
</cp:coreProperties>
</file>