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filterPrivacy="1" codeName="ThisWorkbook" autoCompressPictures="0"/>
  <xr:revisionPtr revIDLastSave="0" documentId="13_ncr:1_{D96E3BA7-283D-4D19-ACA7-77C31F518018}" xr6:coauthVersionLast="47" xr6:coauthVersionMax="47" xr10:uidLastSave="{00000000-0000-0000-0000-000000000000}"/>
  <bookViews>
    <workbookView xWindow="-120" yWindow="-120" windowWidth="29040" windowHeight="15720" tabRatio="788" activeTab="11" xr2:uid="{00000000-000D-0000-FFFF-FFFF00000000}"/>
  </bookViews>
  <sheets>
    <sheet name="Január" sheetId="14" r:id="rId1"/>
    <sheet name="Február" sheetId="15" r:id="rId2"/>
    <sheet name="Március" sheetId="16" r:id="rId3"/>
    <sheet name="Április" sheetId="17" r:id="rId4"/>
    <sheet name="Május" sheetId="18" r:id="rId5"/>
    <sheet name="Június" sheetId="19" r:id="rId6"/>
    <sheet name="Július" sheetId="20" r:id="rId7"/>
    <sheet name="Augusztus" sheetId="21" r:id="rId8"/>
    <sheet name="Szeptember" sheetId="22" r:id="rId9"/>
    <sheet name="Október" sheetId="23" r:id="rId10"/>
    <sheet name="November" sheetId="24" r:id="rId11"/>
    <sheet name="December" sheetId="25" r:id="rId12"/>
  </sheets>
  <definedNames>
    <definedName name="HétKezdete">Január!$L$5</definedName>
    <definedName name="NapokÉsHetek">{0,1,2,3,4,5,6} + {0;1;2;3;4;5}*7</definedName>
    <definedName name="NaptáriÉv">Január!$K$5</definedName>
    <definedName name="_xlnm.Print_Area" localSheetId="3">Április!$A:$I</definedName>
    <definedName name="_xlnm.Print_Area" localSheetId="7">Augusztus!$A:$I</definedName>
    <definedName name="_xlnm.Print_Area" localSheetId="11">December!$A:$I</definedName>
    <definedName name="_xlnm.Print_Area" localSheetId="1">Február!$A:$I</definedName>
    <definedName name="_xlnm.Print_Area" localSheetId="0">Január!$A:$I</definedName>
    <definedName name="_xlnm.Print_Area" localSheetId="6">Július!$A:$I</definedName>
    <definedName name="_xlnm.Print_Area" localSheetId="5">Június!$A:$I</definedName>
    <definedName name="_xlnm.Print_Area" localSheetId="4">Május!$A:$I</definedName>
    <definedName name="_xlnm.Print_Area" localSheetId="2">Március!$A:$I</definedName>
    <definedName name="_xlnm.Print_Area" localSheetId="10">November!$A:$I</definedName>
    <definedName name="_xlnm.Print_Area" localSheetId="9">Október!$A:$I</definedName>
    <definedName name="_xlnm.Print_Area" localSheetId="8">Szeptember!$A:$I</definedName>
    <definedName name="OszlopCímTartomány1..H12.1">Január!$B$3</definedName>
    <definedName name="OszlopCímTartomány1..H12.10">Október!$B$3</definedName>
    <definedName name="OszlopCímTartomány1..H12.11">November!$B$3</definedName>
    <definedName name="OszlopCímTartomány1..H12.12">December!$B$3</definedName>
    <definedName name="OszlopCímTartomány1..H12.2">Február!$B$3</definedName>
    <definedName name="OszlopCímTartomány1..H12.3">Március!$B$3</definedName>
    <definedName name="OszlopCímTartomány1..H12.4">Április!$B$3</definedName>
    <definedName name="OszlopCímTartomány1..H12.5">Május!$B$3</definedName>
    <definedName name="OszlopCímTartomány1..H12.6">Június!$B$3</definedName>
    <definedName name="OszlopCímTartomány1..H12.7">Július!$B$3</definedName>
    <definedName name="OszlopCímTartomány1..H12.8">Augusztus!$B$3</definedName>
    <definedName name="OszlopCímTartomány1..H12.9">Szeptember!$B$3</definedName>
    <definedName name="OszlopCímTartomány2..C14.1">Január!$B$3</definedName>
    <definedName name="OszlopCímTartomány2..C14.10">Október!$B$3</definedName>
    <definedName name="OszlopCímTartomány2..C14.11">November!$B$3</definedName>
    <definedName name="OszlopCímTartomány2..C14.12">December!$B$3</definedName>
    <definedName name="OszlopCímTartomány2..C14.2">Február!$B$3</definedName>
    <definedName name="OszlopCímTartomány2..C14.3">Március!$B$3</definedName>
    <definedName name="OszlopCímTartomány2..C14.4">Április!$B$3</definedName>
    <definedName name="OszlopCímTartomány2..C14.5">Május!$B$3</definedName>
    <definedName name="OszlopCímTartomány2..C14.6">Június!$B$3</definedName>
    <definedName name="OszlopCímTartomány2..C14.7">Július!$B$3</definedName>
    <definedName name="OszlopCímTartomány2..C14.8">Augusztus!$B$3</definedName>
    <definedName name="OszlopCímTartomány2..C14.9">Szeptember!$B$3</definedName>
    <definedName name="SorCímTerület1..K3">Január!$K$4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3" i="24"/>
  <c r="B3" i="23"/>
  <c r="B3" i="22"/>
  <c r="B3" i="21"/>
  <c r="B3" i="20"/>
  <c r="B3" i="19"/>
  <c r="B3" i="18"/>
  <c r="B3" i="17"/>
  <c r="B3" i="16"/>
  <c r="B3" i="25"/>
  <c r="B3" i="15"/>
  <c r="B14" i="25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/>
  <c r="B12" i="24" a="1"/>
  <c r="H12" i="24"/>
  <c r="B10" i="24" a="1"/>
  <c r="G10" i="24"/>
  <c r="B8" i="24" a="1"/>
  <c r="G8" i="24"/>
  <c r="B6" i="24" a="1"/>
  <c r="H6" i="24" s="1"/>
  <c r="B4" i="24" a="1"/>
  <c r="G4" i="24"/>
  <c r="G3" i="24" s="1"/>
  <c r="B14" i="23" a="1"/>
  <c r="C14" i="23"/>
  <c r="B12" i="23" a="1"/>
  <c r="H12" i="23" s="1"/>
  <c r="B10" i="23" a="1"/>
  <c r="G10" i="23" s="1"/>
  <c r="B8" i="23" a="1"/>
  <c r="G8" i="23"/>
  <c r="B6" i="23" a="1"/>
  <c r="H6" i="23" s="1"/>
  <c r="B4" i="23" a="1"/>
  <c r="G4" i="23" s="1"/>
  <c r="G3" i="23" s="1"/>
  <c r="B14" i="22" a="1"/>
  <c r="C14" i="22"/>
  <c r="B12" i="22" a="1"/>
  <c r="H12" i="22"/>
  <c r="B10" i="22" a="1"/>
  <c r="G10" i="22"/>
  <c r="B8" i="22" a="1"/>
  <c r="H8" i="22" s="1"/>
  <c r="B6" i="22" a="1"/>
  <c r="G6" i="22"/>
  <c r="B4" i="22" a="1"/>
  <c r="H4" i="22"/>
  <c r="H3" i="22"/>
  <c r="B14" i="21" a="1"/>
  <c r="C14" i="21" s="1"/>
  <c r="B12" i="21" a="1"/>
  <c r="H12" i="21" s="1"/>
  <c r="B10" i="21" a="1"/>
  <c r="G10" i="21"/>
  <c r="B8" i="21" a="1"/>
  <c r="G8" i="21" s="1"/>
  <c r="B6" i="21" a="1"/>
  <c r="H6" i="21" s="1"/>
  <c r="B4" i="21" a="1"/>
  <c r="G4" i="21"/>
  <c r="G3" i="21" s="1"/>
  <c r="B14" i="20" a="1"/>
  <c r="C14" i="20" s="1"/>
  <c r="B12" i="20" a="1"/>
  <c r="H12" i="20"/>
  <c r="B10" i="20" a="1"/>
  <c r="F10" i="20" s="1"/>
  <c r="B8" i="20" a="1"/>
  <c r="B8" i="20" s="1"/>
  <c r="B6" i="20" a="1"/>
  <c r="G6" i="20"/>
  <c r="B4" i="20" a="1"/>
  <c r="G4" i="20" s="1"/>
  <c r="G3" i="20" s="1"/>
  <c r="B14" i="19" a="1"/>
  <c r="C14" i="19" s="1"/>
  <c r="B12" i="19" a="1"/>
  <c r="H12" i="19"/>
  <c r="B10" i="19" a="1"/>
  <c r="F10" i="19" s="1"/>
  <c r="G10" i="19"/>
  <c r="B8" i="19" a="1"/>
  <c r="H8" i="19" s="1"/>
  <c r="B6" i="19" a="1"/>
  <c r="G6" i="19"/>
  <c r="B4" i="19" a="1"/>
  <c r="E4" i="19" s="1"/>
  <c r="E3" i="19" s="1"/>
  <c r="H4" i="19"/>
  <c r="H3" i="19" s="1"/>
  <c r="B14" i="18" a="1"/>
  <c r="C14" i="18"/>
  <c r="B12" i="18" a="1"/>
  <c r="B12" i="18" s="1"/>
  <c r="B10" i="18" a="1"/>
  <c r="F10" i="18" s="1"/>
  <c r="B8" i="18" a="1"/>
  <c r="G8" i="18"/>
  <c r="B6" i="18" a="1"/>
  <c r="H6" i="18" s="1"/>
  <c r="B4" i="18" a="1"/>
  <c r="E4" i="18" s="1"/>
  <c r="E3" i="18" s="1"/>
  <c r="B14" i="17" a="1"/>
  <c r="B14" i="17"/>
  <c r="B12" i="17" a="1"/>
  <c r="G12" i="17"/>
  <c r="B10" i="17" a="1"/>
  <c r="H10" i="17" s="1"/>
  <c r="B8" i="17" a="1"/>
  <c r="G8" i="17" s="1"/>
  <c r="H8" i="17"/>
  <c r="B6" i="17" a="1"/>
  <c r="F6" i="17" s="1"/>
  <c r="G6" i="17"/>
  <c r="B4" i="17" a="1"/>
  <c r="H4" i="17" s="1"/>
  <c r="H3" i="17" s="1"/>
  <c r="B14" i="16" a="1"/>
  <c r="C14" i="16" s="1"/>
  <c r="B12" i="16" a="1"/>
  <c r="G12" i="16" s="1"/>
  <c r="B10" i="16" a="1"/>
  <c r="G10" i="16"/>
  <c r="B8" i="16" a="1"/>
  <c r="G8" i="16" s="1"/>
  <c r="B6" i="16" a="1"/>
  <c r="H6" i="16" s="1"/>
  <c r="B4" i="16" a="1"/>
  <c r="H4" i="16"/>
  <c r="H3" i="16"/>
  <c r="B14" i="15" a="1"/>
  <c r="C14" i="15"/>
  <c r="B12" i="15" a="1"/>
  <c r="H12" i="15" s="1"/>
  <c r="B10" i="15" a="1"/>
  <c r="F10" i="15" s="1"/>
  <c r="G10" i="15"/>
  <c r="B8" i="15" a="1"/>
  <c r="G8" i="15" s="1"/>
  <c r="H8" i="15"/>
  <c r="B6" i="15" a="1"/>
  <c r="G6" i="15" s="1"/>
  <c r="B4" i="15" a="1"/>
  <c r="E4" i="15" s="1"/>
  <c r="E3" i="15" s="1"/>
  <c r="H4" i="15"/>
  <c r="H3" i="15" s="1"/>
  <c r="B8" i="18"/>
  <c r="F8" i="18"/>
  <c r="H10" i="18"/>
  <c r="F6" i="18"/>
  <c r="D8" i="18"/>
  <c r="H8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/>
  <c r="H4" i="25"/>
  <c r="H3" i="25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/>
  <c r="H4" i="24"/>
  <c r="H3" i="24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/>
  <c r="H4" i="23"/>
  <c r="H3" i="23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/>
  <c r="H4" i="21"/>
  <c r="H3" i="2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C8" i="20"/>
  <c r="G8" i="20"/>
  <c r="C12" i="20"/>
  <c r="E12" i="20"/>
  <c r="G12" i="20"/>
  <c r="B4" i="20"/>
  <c r="B6" i="20"/>
  <c r="D6" i="20"/>
  <c r="F6" i="20"/>
  <c r="H6" i="20"/>
  <c r="D8" i="20"/>
  <c r="B10" i="20"/>
  <c r="B12" i="20"/>
  <c r="D12" i="20"/>
  <c r="F12" i="20"/>
  <c r="C6" i="20"/>
  <c r="E6" i="20"/>
  <c r="C10" i="20"/>
  <c r="C4" i="19"/>
  <c r="C3" i="19" s="1"/>
  <c r="G4" i="19"/>
  <c r="G3" i="19" s="1"/>
  <c r="C8" i="19"/>
  <c r="E8" i="19"/>
  <c r="C12" i="19"/>
  <c r="E12" i="19"/>
  <c r="G12" i="19"/>
  <c r="B4" i="19"/>
  <c r="D4" i="19"/>
  <c r="D3" i="19" s="1"/>
  <c r="F4" i="19"/>
  <c r="F3" i="19"/>
  <c r="B6" i="19"/>
  <c r="D6" i="19"/>
  <c r="F6" i="19"/>
  <c r="H6" i="19"/>
  <c r="B8" i="19"/>
  <c r="D8" i="19"/>
  <c r="F8" i="19"/>
  <c r="B10" i="19"/>
  <c r="D10" i="19"/>
  <c r="H10" i="19"/>
  <c r="B12" i="19"/>
  <c r="D12" i="19"/>
  <c r="F12" i="19"/>
  <c r="B14" i="19"/>
  <c r="C6" i="19"/>
  <c r="E6" i="19"/>
  <c r="C10" i="19"/>
  <c r="E10" i="19"/>
  <c r="C4" i="18"/>
  <c r="C3" i="18" s="1"/>
  <c r="C6" i="18"/>
  <c r="C8" i="18"/>
  <c r="E8" i="18"/>
  <c r="C12" i="18"/>
  <c r="C4" i="17"/>
  <c r="C3" i="17" s="1"/>
  <c r="G4" i="17"/>
  <c r="G3" i="17" s="1"/>
  <c r="C8" i="17"/>
  <c r="E8" i="17"/>
  <c r="C10" i="17"/>
  <c r="E10" i="17"/>
  <c r="G10" i="17"/>
  <c r="C14" i="17"/>
  <c r="B4" i="17"/>
  <c r="F4" i="17"/>
  <c r="F3" i="17" s="1"/>
  <c r="B6" i="17"/>
  <c r="D6" i="17"/>
  <c r="H6" i="17"/>
  <c r="B8" i="17"/>
  <c r="D8" i="17"/>
  <c r="F8" i="17"/>
  <c r="B10" i="17"/>
  <c r="F10" i="17"/>
  <c r="B12" i="17"/>
  <c r="D12" i="17"/>
  <c r="F12" i="17"/>
  <c r="H12" i="17"/>
  <c r="E6" i="17"/>
  <c r="C12" i="17"/>
  <c r="E12" i="17"/>
  <c r="C4" i="16"/>
  <c r="C3" i="16" s="1"/>
  <c r="E4" i="16"/>
  <c r="E3" i="16"/>
  <c r="G4" i="16"/>
  <c r="G3" i="16" s="1"/>
  <c r="C8" i="16"/>
  <c r="E12" i="16"/>
  <c r="B4" i="16"/>
  <c r="D4" i="16"/>
  <c r="D3" i="16" s="1"/>
  <c r="F4" i="16"/>
  <c r="F3" i="16"/>
  <c r="D6" i="16"/>
  <c r="D8" i="16"/>
  <c r="B10" i="16"/>
  <c r="D10" i="16"/>
  <c r="F10" i="16"/>
  <c r="H10" i="16"/>
  <c r="B12" i="16"/>
  <c r="F12" i="16"/>
  <c r="C10" i="16"/>
  <c r="E10" i="16"/>
  <c r="C4" i="15"/>
  <c r="C3" i="15" s="1"/>
  <c r="G4" i="15"/>
  <c r="G3" i="15" s="1"/>
  <c r="C8" i="15"/>
  <c r="E8" i="15"/>
  <c r="C12" i="15"/>
  <c r="E12" i="15"/>
  <c r="G12" i="15"/>
  <c r="B4" i="15"/>
  <c r="D4" i="15"/>
  <c r="D3" i="15" s="1"/>
  <c r="F4" i="15"/>
  <c r="F3" i="15"/>
  <c r="B6" i="15"/>
  <c r="D6" i="15"/>
  <c r="F6" i="15"/>
  <c r="B8" i="15"/>
  <c r="D8" i="15"/>
  <c r="F8" i="15"/>
  <c r="B10" i="15"/>
  <c r="D10" i="15"/>
  <c r="H10" i="15"/>
  <c r="B12" i="15"/>
  <c r="D12" i="15"/>
  <c r="F12" i="15"/>
  <c r="B14" i="15"/>
  <c r="E6" i="15"/>
  <c r="C10" i="15"/>
  <c r="E10" i="15"/>
  <c r="B3" i="14"/>
  <c r="B14" i="14" a="1"/>
  <c r="C14" i="14" s="1"/>
  <c r="B12" i="14" a="1"/>
  <c r="B12" i="14" s="1"/>
  <c r="C12" i="14"/>
  <c r="B10" i="14" a="1"/>
  <c r="D10" i="14" s="1"/>
  <c r="B10" i="14"/>
  <c r="B8" i="14" a="1"/>
  <c r="B8" i="14" s="1"/>
  <c r="B6" i="14" a="1"/>
  <c r="G6" i="14" s="1"/>
  <c r="B6" i="14"/>
  <c r="B4" i="14" a="1"/>
  <c r="G4" i="14" s="1"/>
  <c r="G3" i="14" s="1"/>
  <c r="B4" i="14"/>
  <c r="C6" i="14"/>
  <c r="G10" i="14"/>
  <c r="E10" i="14"/>
  <c r="C10" i="14"/>
  <c r="D6" i="14"/>
  <c r="G8" i="14"/>
  <c r="C8" i="14"/>
  <c r="H10" i="14"/>
  <c r="E8" i="14"/>
  <c r="B14" i="14"/>
  <c r="F12" i="14"/>
  <c r="G12" i="14"/>
  <c r="E12" i="14"/>
  <c r="H8" i="14"/>
  <c r="F8" i="14"/>
  <c r="D8" i="14"/>
  <c r="E4" i="14"/>
  <c r="E3" i="14" s="1"/>
  <c r="C4" i="14"/>
  <c r="C3" i="14" s="1"/>
  <c r="F4" i="14"/>
  <c r="F3" i="14" s="1"/>
  <c r="D4" i="14"/>
  <c r="D3" i="14" s="1"/>
  <c r="E6" i="16" l="1"/>
  <c r="B8" i="16"/>
  <c r="C12" i="16"/>
  <c r="D12" i="14"/>
  <c r="F10" i="14"/>
  <c r="H6" i="14"/>
  <c r="E6" i="14"/>
  <c r="B14" i="16"/>
  <c r="F6" i="16"/>
  <c r="E8" i="16"/>
  <c r="B14" i="20"/>
  <c r="D10" i="20"/>
  <c r="F4" i="20"/>
  <c r="F3" i="20" s="1"/>
  <c r="B10" i="18"/>
  <c r="H4" i="18"/>
  <c r="H3" i="18" s="1"/>
  <c r="D6" i="18"/>
  <c r="B4" i="18"/>
  <c r="G6" i="16"/>
  <c r="H12" i="16"/>
  <c r="G4" i="18"/>
  <c r="G3" i="18" s="1"/>
  <c r="G10" i="18"/>
  <c r="H8" i="20"/>
  <c r="F12" i="18"/>
  <c r="H12" i="14"/>
  <c r="D12" i="16"/>
  <c r="F8" i="16"/>
  <c r="B6" i="16"/>
  <c r="E12" i="18"/>
  <c r="E6" i="18"/>
  <c r="E10" i="20"/>
  <c r="F8" i="20"/>
  <c r="D4" i="20"/>
  <c r="D3" i="20" s="1"/>
  <c r="E8" i="20"/>
  <c r="D4" i="18"/>
  <c r="D3" i="18" s="1"/>
  <c r="H8" i="16"/>
  <c r="G6" i="18"/>
  <c r="G12" i="18"/>
  <c r="E4" i="20"/>
  <c r="E3" i="20" s="1"/>
  <c r="G10" i="20"/>
  <c r="D12" i="18"/>
  <c r="B6" i="18"/>
  <c r="D10" i="18"/>
  <c r="F4" i="18"/>
  <c r="F3" i="18" s="1"/>
  <c r="E10" i="18"/>
  <c r="H10" i="20"/>
  <c r="H4" i="20"/>
  <c r="H3" i="20" s="1"/>
  <c r="H4" i="14"/>
  <c r="H3" i="14" s="1"/>
  <c r="F6" i="14"/>
  <c r="C6" i="15"/>
  <c r="H6" i="15"/>
  <c r="C6" i="16"/>
  <c r="C6" i="17"/>
  <c r="D10" i="17"/>
  <c r="D4" i="17"/>
  <c r="D3" i="17" s="1"/>
  <c r="E4" i="17"/>
  <c r="E3" i="17" s="1"/>
  <c r="C10" i="18"/>
  <c r="G8" i="19"/>
</calcChain>
</file>

<file path=xl/sharedStrings.xml><?xml version="1.0" encoding="utf-8"?>
<sst xmlns="http://schemas.openxmlformats.org/spreadsheetml/2006/main" count="77" uniqueCount="36">
  <si>
    <t xml:space="preserve"> </t>
  </si>
  <si>
    <t>Naptárbeállítások</t>
  </si>
  <si>
    <t>Év</t>
  </si>
  <si>
    <t>Hét kezdete</t>
  </si>
  <si>
    <t>Munkaszüneti nap</t>
  </si>
  <si>
    <t>vasárnap</t>
  </si>
  <si>
    <t>Oktatás-Intézményzi csatlakozók részére: Banki műveletek</t>
  </si>
  <si>
    <t>Oktatás-Intézményzi csatlakozók részére: Pénztári műveletek</t>
  </si>
  <si>
    <t>Megjegyzések</t>
  </si>
  <si>
    <t>Oktatás-Intézményzi csatlakozók részére: Személyi juttatások, nettó finanszírozás számviteli elszámolása</t>
  </si>
  <si>
    <t>Oktatás-Intézményzi csatlakozók részére: Közhatalmi bevételek számviteli elszámolása</t>
  </si>
  <si>
    <t>Áthelyezett munkanap</t>
  </si>
  <si>
    <t xml:space="preserve">Oktatás: Adó szakrendszer: Új adónem bevezetése, valamint adómérték változások paraméterezése </t>
  </si>
  <si>
    <t xml:space="preserve">Konzultáció: Adó szakrendszer: Új adónem bevezetése, valamint adómérték változások paraméterezése </t>
  </si>
  <si>
    <t>Oktatás-Intézményzi csatlakozók részére: Kati modul</t>
  </si>
  <si>
    <t>XXV.Önkormányzati Költségvetési és Adókonferencia</t>
  </si>
  <si>
    <t xml:space="preserve">Oktatás: Ingatlan-vagyon éves statisztika készítés, 2024. évi OSAP1616 statisztika </t>
  </si>
  <si>
    <t>Oktatás: IVK felzárkóztató oktatás</t>
  </si>
  <si>
    <t xml:space="preserve">Oktatás: ASP Oktatások felvétele, képzéstervezés  </t>
  </si>
  <si>
    <t xml:space="preserve">Oktatás: Iratkezelő szakrendszer - Adminisztrátori funkciók,Vezetői Információ Riport (VIR), lekérdezések </t>
  </si>
  <si>
    <t>Oktatás: Gazdálkodási szakrendszer: Helyi adó könyveléséhez kapcsolódó bizonylatok rendezése</t>
  </si>
  <si>
    <t xml:space="preserve">Konzultáció Iratkezelő szakrendszer - Adminisztrátori funkciók,Vezetői Információ Riport (VIR), lekérdezések </t>
  </si>
  <si>
    <t>Oktatás: IPARKER felzárkóztató oktatás</t>
  </si>
  <si>
    <t xml:space="preserve">Konzultáció: IPARKER felzárkóztató </t>
  </si>
  <si>
    <t xml:space="preserve">Oktatás: Iratkezelő szakrendszer: Hiteles másolatkészítés, Docflow, Digitalizálás, Nyomtatványok                               </t>
  </si>
  <si>
    <t>Oktatás: Önkormányzati Adattárház adó riportok bemutatása kerületi önkormányzatok részére</t>
  </si>
  <si>
    <t xml:space="preserve">
</t>
  </si>
  <si>
    <t xml:space="preserve">Konzultáció: Keret 
</t>
  </si>
  <si>
    <t>Konzultáció: SM használata</t>
  </si>
  <si>
    <t>Konzultáció: Gazdálkodás szakrendszerben a Helyi adó könyveléséhez kapcsolódó bizonylatok rendezése</t>
  </si>
  <si>
    <t xml:space="preserve">Oktatás: Iratkezelő szakrendszer: Űrlapok fogadása, Űrlap automatizmus beállítások </t>
  </si>
  <si>
    <t>Oktatás: Adó szakrendszer automatizált folyamatainak bemutatása - HIPA</t>
  </si>
  <si>
    <t>Oktatás: Iratkezelő szakrendszer - Irattárazás</t>
  </si>
  <si>
    <t>Oktatás: Iratkezelő szakrendszer - Selejtezés, Levéltár</t>
  </si>
  <si>
    <t>Oktatás: ELÜGY - Űrlapmenedzsment</t>
  </si>
  <si>
    <t>Konzultáció: HAGYATÉK szakrendszer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</si>
</sst>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Ft&quot;_-;\-* #,##0\ &quot;Ft&quot;_-;_-* &quot;-&quot;\ &quot;Ft&quot;_-;_-@_-"/>
    <numFmt numFmtId="44" formatCode="_-* #,##0.00\ &quot;Ft&quot;_-;\-* #,##0.00\ &quot;Ft&quot;_-;_-* &quot;-&quot;??\ &quot;Ft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3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63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0" fontId="15" fillId="0" borderId="0" xfId="0" applyFont="1">
      <alignment vertical="top"/>
    </xf>
    <xf numFmtId="0" fontId="16" fillId="0" borderId="0" xfId="0" applyFont="1">
      <alignment vertical="top"/>
    </xf>
    <xf numFmtId="166" fontId="15" fillId="0" borderId="9" xfId="12" applyFont="1" applyBorder="1" applyAlignment="1">
      <alignment horizontal="right" vertical="center" indent="1"/>
    </xf>
    <xf numFmtId="166" fontId="15" fillId="0" borderId="11" xfId="12" applyFont="1" applyBorder="1" applyAlignment="1">
      <alignment horizontal="right" vertical="center" indent="1"/>
    </xf>
    <xf numFmtId="166" fontId="15" fillId="0" borderId="26" xfId="12" applyFont="1" applyBorder="1" applyAlignment="1">
      <alignment horizontal="right" vertical="center" indent="1"/>
    </xf>
    <xf numFmtId="166" fontId="15" fillId="0" borderId="20" xfId="12" applyFont="1" applyBorder="1" applyAlignment="1">
      <alignment horizontal="right" vertical="center" indent="1"/>
    </xf>
    <xf numFmtId="166" fontId="15" fillId="0" borderId="14" xfId="12" applyFont="1" applyBorder="1" applyAlignment="1">
      <alignment horizontal="right" vertical="center" indent="1"/>
    </xf>
    <xf numFmtId="0" fontId="16" fillId="0" borderId="15" xfId="0" applyFont="1" applyBorder="1" applyAlignment="1">
      <alignment horizontal="center" vertical="center" wrapText="1"/>
    </xf>
    <xf numFmtId="0" fontId="16" fillId="38" borderId="10" xfId="0" applyFont="1" applyFill="1" applyBorder="1" applyAlignment="1">
      <alignment horizontal="left" vertical="top" wrapText="1" indent="1"/>
    </xf>
    <xf numFmtId="166" fontId="15" fillId="39" borderId="9" xfId="12" applyFont="1" applyFill="1" applyBorder="1" applyAlignment="1">
      <alignment horizontal="right" vertical="center" indent="1"/>
    </xf>
    <xf numFmtId="0" fontId="16" fillId="38" borderId="15" xfId="0" applyFont="1" applyFill="1" applyBorder="1" applyAlignment="1">
      <alignment horizontal="left" vertical="top" wrapText="1" indent="1"/>
    </xf>
    <xf numFmtId="0" fontId="16" fillId="38" borderId="27" xfId="0" applyFont="1" applyFill="1" applyBorder="1" applyAlignment="1">
      <alignment horizontal="left" vertical="top" wrapText="1" indent="1"/>
    </xf>
    <xf numFmtId="0" fontId="16" fillId="38" borderId="10" xfId="0" applyFont="1" applyFill="1" applyBorder="1" applyAlignment="1">
      <alignment horizontal="center" vertical="center" wrapText="1"/>
    </xf>
    <xf numFmtId="0" fontId="16" fillId="38" borderId="21" xfId="0" applyFont="1" applyFill="1" applyBorder="1" applyAlignment="1">
      <alignment horizontal="left" vertical="top" wrapText="1" indent="1"/>
    </xf>
    <xf numFmtId="0" fontId="16" fillId="0" borderId="10" xfId="0" applyFont="1" applyBorder="1" applyAlignment="1">
      <alignment horizontal="left" vertical="top" wrapTex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  <xf numFmtId="0" fontId="16" fillId="0" borderId="38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</cellXfs>
  <cellStyles count="50">
    <cellStyle name="20% - 1. jelölőszín" xfId="29" builtinId="30" customBuiltin="1"/>
    <cellStyle name="20% - 2. jelölőszín" xfId="32" builtinId="34" customBuiltin="1"/>
    <cellStyle name="20% - 3. jelölőszín" xfId="36" builtinId="38" customBuiltin="1"/>
    <cellStyle name="20% - 4. jelölőszín" xfId="40" builtinId="42" customBuiltin="1"/>
    <cellStyle name="20% - 5. jelölőszín" xfId="43" builtinId="46" customBuiltin="1"/>
    <cellStyle name="20% - 6. jelölőszín" xfId="47" builtinId="50" customBuiltin="1"/>
    <cellStyle name="40% - 1. jelölőszín" xfId="1" builtinId="31" customBuiltin="1"/>
    <cellStyle name="40% - 2. jelölőszín" xfId="33" builtinId="35" customBuiltin="1"/>
    <cellStyle name="40% - 3. jelölőszín" xfId="37" builtinId="39" customBuiltin="1"/>
    <cellStyle name="40% - 4. jelölőszín" xfId="41" builtinId="43" customBuiltin="1"/>
    <cellStyle name="40% - 5. jelölőszín" xfId="44" builtinId="47" customBuiltin="1"/>
    <cellStyle name="40% - 6. jelölőszín" xfId="48" builtinId="51" customBuiltin="1"/>
    <cellStyle name="60% - 1. jelölőszín" xfId="30" builtinId="32" customBuiltin="1"/>
    <cellStyle name="60% - 2. jelölőszín" xfId="34" builtinId="36" customBuiltin="1"/>
    <cellStyle name="60% - 3. jelölőszín" xfId="38" builtinId="40" customBuiltin="1"/>
    <cellStyle name="60% - 4. jelölőszín" xfId="42" builtinId="44" customBuiltin="1"/>
    <cellStyle name="60% - 5. jelölőszín" xfId="45" builtinId="48" customBuiltin="1"/>
    <cellStyle name="60% - 6. jelölőszín" xfId="49" builtinId="52" customBuiltin="1"/>
    <cellStyle name="Beállítások bejegyzés" xfId="14" xr:uid="{00000000-0005-0000-0000-000018000000}"/>
    <cellStyle name="Bevitel" xfId="20" builtinId="20" customBuiltin="1"/>
    <cellStyle name="Cím" xfId="5" builtinId="15" customBuiltin="1"/>
    <cellStyle name="Címsor 1" xfId="2" builtinId="16" customBuiltin="1"/>
    <cellStyle name="Címsor 2" xfId="15" builtinId="17" customBuiltin="1"/>
    <cellStyle name="Címsor 3" xfId="16" builtinId="18" customBuiltin="1"/>
    <cellStyle name="Címsor 4" xfId="11" builtinId="19" customBuiltin="1"/>
    <cellStyle name="Ellenőrzőcella" xfId="24" builtinId="23" customBuiltin="1"/>
    <cellStyle name="Ezres" xfId="6" builtinId="3" customBuiltin="1"/>
    <cellStyle name="Ezres [0]" xfId="7" builtinId="6" customBuiltin="1"/>
    <cellStyle name="Figyelmeztetés" xfId="25" builtinId="11" customBuiltin="1"/>
    <cellStyle name="Hivatkozott cella" xfId="23" builtinId="24" customBuiltin="1"/>
    <cellStyle name="Jegyzet" xfId="26" builtinId="10" customBuiltin="1"/>
    <cellStyle name="Jelölőszín 1" xfId="3" builtinId="29" customBuiltin="1"/>
    <cellStyle name="Jelölőszín 2" xfId="31" builtinId="33" customBuiltin="1"/>
    <cellStyle name="Jelölőszín 3" xfId="35" builtinId="37" customBuiltin="1"/>
    <cellStyle name="Jelölőszín 4" xfId="39" builtinId="41" customBuiltin="1"/>
    <cellStyle name="Jelölőszín 5" xfId="4" builtinId="45" customBuiltin="1"/>
    <cellStyle name="Jelölőszín 6" xfId="46" builtinId="49" customBuiltin="1"/>
    <cellStyle name="Jó" xfId="17" builtinId="26" customBuiltin="1"/>
    <cellStyle name="Kimenet" xfId="21" builtinId="21" customBuiltin="1"/>
    <cellStyle name="Magyarázó szöveg" xfId="27" builtinId="53" customBuiltin="1"/>
    <cellStyle name="Nap" xfId="12" xr:uid="{00000000-0005-0000-0000-000028000000}"/>
    <cellStyle name="Normál" xfId="0" builtinId="0" customBuiltin="1"/>
    <cellStyle name="Összesen" xfId="28" builtinId="25" customBuiltin="1"/>
    <cellStyle name="Pénznem" xfId="8" builtinId="4" customBuiltin="1"/>
    <cellStyle name="Pénznem [0]" xfId="9" builtinId="7" customBuiltin="1"/>
    <cellStyle name="Rossz" xfId="18" builtinId="27" customBuiltin="1"/>
    <cellStyle name="Sávos" xfId="13" xr:uid="{00000000-0005-0000-0000-00002E000000}"/>
    <cellStyle name="Semleges" xfId="19" builtinId="28" customBuiltin="1"/>
    <cellStyle name="Számítás" xfId="22" builtinId="22" customBuiltin="1"/>
    <cellStyle name="Százalék" xfId="10" builtinId="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190499</xdr:colOff>
      <xdr:row>0</xdr:row>
      <xdr:rowOff>66675</xdr:rowOff>
    </xdr:from>
    <xdr:to>
      <xdr:col>7</xdr:col>
      <xdr:colOff>1409699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id="{9073F004-5DEB-47C2-9B41-B7EBBA994D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71999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ősz" title="Ősz fejléc">
          <a:extLst>
            <a:ext uri="{FF2B5EF4-FFF2-40B4-BE49-F238E27FC236}">
              <a16:creationId xmlns:a16="http://schemas.microsoft.com/office/drawing/2014/main" id="{45443D62-9CE3-4D5E-B7A8-502BABDB5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ősz" title="Ősz fejléc">
          <a:extLst>
            <a:ext uri="{FF2B5EF4-FFF2-40B4-BE49-F238E27FC236}">
              <a16:creationId xmlns:a16="http://schemas.microsoft.com/office/drawing/2014/main" id="{D43D1A54-EC62-4286-A65B-649C139AB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id="{50F5888D-1C04-4970-B578-82D1F74CCA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81525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id="{7A18E21F-3719-4117-A5B2-1BF95CF49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81525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1" descr="A következő szó fényképes kollázsa: tavasz" title="Tavasz fejléc">
          <a:extLst>
            <a:ext uri="{FF2B5EF4-FFF2-40B4-BE49-F238E27FC236}">
              <a16:creationId xmlns:a16="http://schemas.microsoft.com/office/drawing/2014/main" id="{AA47EBCB-19CC-49DC-8FA9-39EA0F7A9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3" name="Kép 3" descr="A következő szó fényképes kollázsa: tavasz" title="Tavasz fejléc">
          <a:extLst>
            <a:ext uri="{FF2B5EF4-FFF2-40B4-BE49-F238E27FC236}">
              <a16:creationId xmlns:a16="http://schemas.microsoft.com/office/drawing/2014/main" id="{CA63F687-1EDE-4269-B4E1-6AE43C67F1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3" name="Kép 3" descr="A következő szó fényképes kollázsa: tavasz" title="Tavasz fejléc">
          <a:extLst>
            <a:ext uri="{FF2B5EF4-FFF2-40B4-BE49-F238E27FC236}">
              <a16:creationId xmlns:a16="http://schemas.microsoft.com/office/drawing/2014/main" id="{54512082-DBC4-4412-83AD-37894A2F1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0</xdr:row>
      <xdr:rowOff>57150</xdr:rowOff>
    </xdr:from>
    <xdr:to>
      <xdr:col>8</xdr:col>
      <xdr:colOff>0</xdr:colOff>
      <xdr:row>1</xdr:row>
      <xdr:rowOff>1155209</xdr:rowOff>
    </xdr:to>
    <xdr:pic>
      <xdr:nvPicPr>
        <xdr:cNvPr id="4" name="Kép 2" descr="A következő szó fényképes kollázsa: nyár" title="Nyár fejléc">
          <a:extLst>
            <a:ext uri="{FF2B5EF4-FFF2-40B4-BE49-F238E27FC236}">
              <a16:creationId xmlns:a16="http://schemas.microsoft.com/office/drawing/2014/main" id="{A59BADD9-9EF9-4FF2-9D48-5A75D5E8C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38700" y="57150"/>
          <a:ext cx="5219700" cy="12123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nyár" title="Nyár fejléc">
          <a:extLst>
            <a:ext uri="{FF2B5EF4-FFF2-40B4-BE49-F238E27FC236}">
              <a16:creationId xmlns:a16="http://schemas.microsoft.com/office/drawing/2014/main" id="{B5EBE4E5-1C31-4019-AAB5-2F17D9481E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48225" y="66675"/>
          <a:ext cx="5219700" cy="12123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nyár" title="Nyár fejléc">
          <a:extLst>
            <a:ext uri="{FF2B5EF4-FFF2-40B4-BE49-F238E27FC236}">
              <a16:creationId xmlns:a16="http://schemas.microsoft.com/office/drawing/2014/main" id="{CFF562A3-D81F-4A3A-818C-EF9E4AE7F8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48225" y="66675"/>
          <a:ext cx="5219700" cy="12123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4" name="Kép 2" descr="A következő szó fényképes kollázsa: ősz" title="Ősz fejléc">
          <a:extLst>
            <a:ext uri="{FF2B5EF4-FFF2-40B4-BE49-F238E27FC236}">
              <a16:creationId xmlns:a16="http://schemas.microsoft.com/office/drawing/2014/main" id="{46576FAA-3DB4-41EE-89C7-94CADC4A92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showRowColHeaders="0" zoomScale="90" zoomScaleNormal="90" workbookViewId="0">
      <selection activeCell="E11" sqref="E11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1:12" ht="9" customHeight="1" x14ac:dyDescent="0.3">
      <c r="I1" s="1" t="s">
        <v>0</v>
      </c>
    </row>
    <row r="2" spans="1:12" ht="96" customHeight="1" x14ac:dyDescent="0.3">
      <c r="B2" s="40" t="str">
        <f>"Január "&amp;NaptáriÉv</f>
        <v>Január 2025</v>
      </c>
      <c r="C2" s="40"/>
      <c r="D2" s="40"/>
      <c r="E2" s="2"/>
      <c r="F2" s="2"/>
      <c r="G2" s="2"/>
      <c r="H2" s="3"/>
    </row>
    <row r="3" spans="1:12" s="25" customFormat="1" ht="24" customHeight="1" x14ac:dyDescent="0.3">
      <c r="A3" s="8"/>
      <c r="B3" s="5" t="str">
        <f>HétKezdete</f>
        <v>vasárnap</v>
      </c>
      <c r="C3" s="6" t="str">
        <f t="shared" ref="C3:H3" si="0">TEXT(C4,"nnnn")</f>
        <v>hétfő</v>
      </c>
      <c r="D3" s="6" t="str">
        <f t="shared" si="0"/>
        <v>kedd</v>
      </c>
      <c r="E3" s="6" t="str">
        <f t="shared" si="0"/>
        <v>szerda</v>
      </c>
      <c r="F3" s="6" t="str">
        <f t="shared" si="0"/>
        <v>csütörtök</v>
      </c>
      <c r="G3" s="6" t="str">
        <f t="shared" si="0"/>
        <v>péntek</v>
      </c>
      <c r="H3" s="7" t="str">
        <f t="shared" si="0"/>
        <v>szombat</v>
      </c>
      <c r="K3" s="45" t="s">
        <v>1</v>
      </c>
      <c r="L3" s="45"/>
    </row>
    <row r="4" spans="1:12" s="25" customFormat="1" ht="24" customHeight="1" x14ac:dyDescent="0.3">
      <c r="A4" s="4"/>
      <c r="B4" s="27">
        <f t="array" ref="B4:H4">NapokÉsHetek+DATE(NaptáriÉv,1,1)-WEEKDAY(DATE(NaptáriÉv,1,1),(HétKezdete="Monday")+1)+1</f>
        <v>45655</v>
      </c>
      <c r="C4" s="27">
        <v>45656</v>
      </c>
      <c r="D4" s="27">
        <v>45657</v>
      </c>
      <c r="E4" s="27">
        <v>45658</v>
      </c>
      <c r="F4" s="27">
        <v>45659</v>
      </c>
      <c r="G4" s="27">
        <v>45660</v>
      </c>
      <c r="H4" s="28">
        <v>45661</v>
      </c>
      <c r="K4" s="11" t="s">
        <v>2</v>
      </c>
      <c r="L4" s="11" t="s">
        <v>3</v>
      </c>
    </row>
    <row r="5" spans="1:12" s="26" customFormat="1" ht="56.1" customHeight="1" x14ac:dyDescent="0.3">
      <c r="A5" s="10"/>
      <c r="B5" s="33"/>
      <c r="C5" s="9"/>
      <c r="D5" s="9"/>
      <c r="E5" s="37" t="s">
        <v>4</v>
      </c>
      <c r="F5" s="9"/>
      <c r="G5" s="9"/>
      <c r="H5" s="33"/>
      <c r="K5" s="12">
        <v>2025</v>
      </c>
      <c r="L5" s="12" t="s">
        <v>5</v>
      </c>
    </row>
    <row r="6" spans="1:12" s="25" customFormat="1" ht="24" customHeight="1" x14ac:dyDescent="0.3">
      <c r="A6" s="4"/>
      <c r="B6" s="27">
        <f t="array" ref="B6:H6">NapokÉsHetek+DATE(NaptáriÉv,1,1)-WEEKDAY(DATE(NaptáriÉv,1,1),(HétKezdete="Monday")+1)+8</f>
        <v>45662</v>
      </c>
      <c r="C6" s="27">
        <v>45663</v>
      </c>
      <c r="D6" s="27">
        <v>45664</v>
      </c>
      <c r="E6" s="27">
        <v>45665</v>
      </c>
      <c r="F6" s="27">
        <v>45666</v>
      </c>
      <c r="G6" s="27">
        <v>45667</v>
      </c>
      <c r="H6" s="34">
        <v>45668</v>
      </c>
    </row>
    <row r="7" spans="1:12" s="26" customFormat="1" ht="56.1" customHeight="1" x14ac:dyDescent="0.3">
      <c r="A7" s="10"/>
      <c r="B7" s="33"/>
      <c r="C7" s="9"/>
      <c r="D7" s="9"/>
      <c r="E7" s="9" t="s">
        <v>6</v>
      </c>
      <c r="F7" s="9"/>
      <c r="G7" s="9"/>
      <c r="H7" s="33"/>
    </row>
    <row r="8" spans="1:12" s="25" customFormat="1" ht="24" customHeight="1" x14ac:dyDescent="0.3">
      <c r="A8" s="4"/>
      <c r="B8" s="34">
        <f t="array" ref="B8:H8">NapokÉsHetek+DATE(NaptáriÉv,1,1)-WEEKDAY(DATE(NaptáriÉv,1,1),(HétKezdete="Monday")+1)+15</f>
        <v>45669</v>
      </c>
      <c r="C8" s="27">
        <v>45670</v>
      </c>
      <c r="D8" s="27">
        <v>45671</v>
      </c>
      <c r="E8" s="27">
        <v>45672</v>
      </c>
      <c r="F8" s="27">
        <v>45673</v>
      </c>
      <c r="G8" s="27">
        <v>45674</v>
      </c>
      <c r="H8" s="34">
        <v>45675</v>
      </c>
    </row>
    <row r="9" spans="1:12" s="26" customFormat="1" ht="56.1" customHeight="1" x14ac:dyDescent="0.3">
      <c r="A9" s="10"/>
      <c r="B9" s="33"/>
      <c r="C9" s="9"/>
      <c r="D9" s="39" t="s">
        <v>12</v>
      </c>
      <c r="E9" s="9" t="s">
        <v>7</v>
      </c>
      <c r="F9" s="9"/>
      <c r="G9" s="9"/>
      <c r="H9" s="33"/>
    </row>
    <row r="10" spans="1:12" s="25" customFormat="1" ht="24" customHeight="1" x14ac:dyDescent="0.3">
      <c r="A10" s="4"/>
      <c r="B10" s="34">
        <f t="array" ref="B10:H10">NapokÉsHetek+DATE(NaptáriÉv,1,1)-WEEKDAY(DATE(NaptáriÉv,1,1),(HétKezdete="Monday")+1)+22</f>
        <v>45676</v>
      </c>
      <c r="C10" s="27">
        <v>45677</v>
      </c>
      <c r="D10" s="27">
        <v>45678</v>
      </c>
      <c r="E10" s="27">
        <v>45679</v>
      </c>
      <c r="F10" s="27">
        <v>45680</v>
      </c>
      <c r="G10" s="27">
        <v>45681</v>
      </c>
      <c r="H10" s="34">
        <v>45682</v>
      </c>
    </row>
    <row r="11" spans="1:12" s="26" customFormat="1" ht="56.1" customHeight="1" x14ac:dyDescent="0.3">
      <c r="A11" s="10"/>
      <c r="B11" s="33"/>
      <c r="C11" s="9"/>
      <c r="D11" s="39" t="s">
        <v>13</v>
      </c>
      <c r="E11" s="9" t="s">
        <v>14</v>
      </c>
      <c r="F11" s="9"/>
      <c r="G11" s="9"/>
      <c r="H11" s="33"/>
    </row>
    <row r="12" spans="1:12" s="25" customFormat="1" ht="24" customHeight="1" x14ac:dyDescent="0.3">
      <c r="A12" s="4"/>
      <c r="B12" s="34">
        <f t="array" ref="B12:H12">NapokÉsHetek+DATE(NaptáriÉv,1,1)-WEEKDAY(DATE(NaptáriÉv,1,1),(HétKezdete="Monday")+1)+29</f>
        <v>45683</v>
      </c>
      <c r="C12" s="27">
        <v>45684</v>
      </c>
      <c r="D12" s="27">
        <v>45685</v>
      </c>
      <c r="E12" s="27">
        <v>45686</v>
      </c>
      <c r="F12" s="27">
        <v>45687</v>
      </c>
      <c r="G12" s="27">
        <v>45688</v>
      </c>
      <c r="H12" s="34">
        <v>45689</v>
      </c>
    </row>
    <row r="13" spans="1:12" s="26" customFormat="1" ht="56.1" customHeight="1" x14ac:dyDescent="0.3">
      <c r="A13" s="10"/>
      <c r="B13" s="33"/>
      <c r="C13" s="9"/>
      <c r="D13" s="9"/>
      <c r="E13" s="9"/>
      <c r="F13" s="9"/>
      <c r="G13" s="9"/>
      <c r="H13" s="33"/>
    </row>
    <row r="14" spans="1:12" s="25" customFormat="1" ht="24" customHeight="1" x14ac:dyDescent="0.3">
      <c r="A14" s="4"/>
      <c r="B14" s="34">
        <f t="array" ref="B14:C14">NapokÉsHetek+DATE(NaptáriÉv,1,1)-WEEKDAY(DATE(NaptáriÉv,1,1),(HétKezdete="Monday")+1)+36</f>
        <v>45690</v>
      </c>
      <c r="C14" s="27">
        <v>45691</v>
      </c>
      <c r="D14" s="41" t="s">
        <v>8</v>
      </c>
      <c r="E14" s="41"/>
      <c r="F14" s="41"/>
      <c r="G14" s="41"/>
      <c r="H14" s="42"/>
    </row>
    <row r="15" spans="1:12" s="26" customFormat="1" ht="56.1" customHeight="1" x14ac:dyDescent="0.3">
      <c r="A15" s="10"/>
      <c r="B15" s="33"/>
      <c r="C15" s="9"/>
      <c r="D15" s="43"/>
      <c r="E15" s="43"/>
      <c r="F15" s="43"/>
      <c r="G15" s="43"/>
      <c r="H15" s="44"/>
    </row>
  </sheetData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Válasszon egy napot a listából. Válassza a MÉGSE lehetőséget, majd az ALT+LE billentyűkombinációval válasszon napot a legördülő listából" prompt="Válassza ki a hét kezdőnapját ebben a cellában. Nyissa meg a legördülő listát az ALT+LE billentyűkombinációval, válassza ki a kívánt értéket a LE nyílbillentyűvel, majd nyomja le az ENTER billentyűt." sqref="L5" xr:uid="{00000000-0002-0000-0000-000000000000}">
      <formula1>"vasárnap, hétfő"</formula1>
    </dataValidation>
    <dataValidation allowBlank="1" showInputMessage="1" showErrorMessage="1" prompt="Ebben a munkafüzetben egyéni havi naptárakat hozhat létre. A január munkalapon az egész évre vonatkozóan beállíthatja a dátumot és a hét kezdő napját. Minden hónap külön munkalapon szerepel." sqref="A1" xr:uid="{00000000-0002-0000-0000-000001000000}"/>
    <dataValidation allowBlank="1" showInputMessage="1" showErrorMessage="1" prompt="Az alábbi cellában adhatja meg az évet." sqref="K4" xr:uid="{00000000-0002-0000-0000-000002000000}"/>
    <dataValidation allowBlank="1" showInputMessage="1" showErrorMessage="1" prompt="Válassza ki a hét kezdő napját az alábbi cellában." sqref="L4" xr:uid="{00000000-0002-0000-0000-000003000000}"/>
    <dataValidation allowBlank="1" showInputMessage="1" showErrorMessage="1" prompt="Ebben a cellában adhatja meg az évet." sqref="K5" xr:uid="{00000000-0002-0000-0000-000004000000}"/>
    <dataValidation allowBlank="1" showInputMessage="1" showErrorMessage="1" prompt="Ez a sor a hét napjainak nevét tartalmazza ehhez a naptárhoz. Ebben a cellában a hét kezdő napja szerepel. A hét kezdő napjának módosításához adjon meg egy új napot a L5 cellában." sqref="B3" xr:uid="{00000000-0002-0000-0000-000005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000-000006000000}"/>
    <dataValidation allowBlank="1" showInputMessage="1" showErrorMessage="1" prompt="A cellában szereplő év automatikusan frissül a K5 cellában megadott év alapján. Az előző és a következő hónap napjait az alábbi naptár világosabb árnyalatú betűtípussal jeleníti meg." sqref="B2:D2" xr:uid="{00000000-0002-0000-0000-000007000000}"/>
    <dataValidation allowBlank="1" showInputMessage="1" showErrorMessage="1" prompt="Automatikusan megállapított hétköznap" sqref="C3:H3" xr:uid="{00000000-0002-0000-0000-000008000000}"/>
    <dataValidation allowBlank="1" showInputMessage="1" showErrorMessage="1" prompt="Ebbe, illetve a 7., 9., 11., 13. és 15. cellába írhatja a fenti cellában található naptári napra vonatkozó jegyzeteit." sqref="B5" xr:uid="{00000000-0002-0000-0000-000009000000}"/>
    <dataValidation allowBlank="1" showInputMessage="1" prompt="Ebbe a cellába írhatja a havi jegyzeteket." sqref="D15:H15" xr:uid="{00000000-0002-0000-0000-00000A000000}"/>
    <dataValidation allowBlank="1" showInputMessage="1" prompt="Az alábbi cellába írhatja a havi jegyzeteket." sqref="D14:H14" xr:uid="{00000000-0002-0000-0000-00000B000000}"/>
    <dataValidation allowBlank="1" showInputMessage="1" showErrorMessage="1" prompt="Írja be az évet, és válassza ki a naptár kezdőnapját az alábbi cellákban. A Naptár beállításai cellák nem lesznek kinyomtatva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showRowColHeaders="0" zoomScale="80" zoomScaleNormal="80" workbookViewId="0">
      <selection activeCell="D13" sqref="D13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6" t="str">
        <f>"Október "&amp;NaptáriÉv</f>
        <v>Október 2025</v>
      </c>
      <c r="C2" s="56"/>
      <c r="D2" s="56"/>
      <c r="E2" s="2"/>
      <c r="F2" s="2"/>
      <c r="G2" s="2"/>
      <c r="H2" s="3"/>
    </row>
    <row r="3" spans="1:9" s="25" customFormat="1" ht="24" customHeight="1" x14ac:dyDescent="0.3">
      <c r="A3" s="8"/>
      <c r="B3" s="13" t="str">
        <f>HétKezdete</f>
        <v>vasárnap</v>
      </c>
      <c r="C3" s="14" t="str">
        <f t="shared" ref="C3:H3" si="0">TEXT(C4,"nnnn")</f>
        <v>hétfő</v>
      </c>
      <c r="D3" s="14" t="str">
        <f t="shared" si="0"/>
        <v>kedd</v>
      </c>
      <c r="E3" s="14" t="str">
        <f t="shared" si="0"/>
        <v>szerda</v>
      </c>
      <c r="F3" s="14" t="str">
        <f t="shared" si="0"/>
        <v>csütörtök</v>
      </c>
      <c r="G3" s="14" t="str">
        <f t="shared" si="0"/>
        <v>péntek</v>
      </c>
      <c r="H3" s="15" t="str">
        <f t="shared" si="0"/>
        <v>szombat</v>
      </c>
    </row>
    <row r="4" spans="1:9" s="25" customFormat="1" ht="24" customHeight="1" x14ac:dyDescent="0.3">
      <c r="A4" s="4"/>
      <c r="B4" s="29">
        <f t="array" ref="B4:H4">NapokÉsHetek+DATE(NaptáriÉv,10,1)-WEEKDAY(DATE(NaptáriÉv,10,1),(HétKezdete="Monday")+1)+1</f>
        <v>45928</v>
      </c>
      <c r="C4" s="29">
        <v>45929</v>
      </c>
      <c r="D4" s="29">
        <v>45930</v>
      </c>
      <c r="E4" s="29">
        <v>45931</v>
      </c>
      <c r="F4" s="29">
        <v>45932</v>
      </c>
      <c r="G4" s="29">
        <v>45933</v>
      </c>
      <c r="H4" s="29">
        <v>45934</v>
      </c>
    </row>
    <row r="5" spans="1:9" s="26" customFormat="1" ht="56.1" customHeight="1" x14ac:dyDescent="0.3">
      <c r="A5" s="10"/>
      <c r="B5" s="36"/>
      <c r="C5" s="24"/>
      <c r="D5" s="24"/>
      <c r="E5" s="24"/>
      <c r="F5" s="24"/>
      <c r="G5" s="24"/>
      <c r="H5" s="36"/>
    </row>
    <row r="6" spans="1:9" s="25" customFormat="1" ht="24" customHeight="1" x14ac:dyDescent="0.3">
      <c r="A6" s="4"/>
      <c r="B6" s="29">
        <f t="array" ref="B6:H6">NapokÉsHetek+DATE(NaptáriÉv,10,1)-WEEKDAY(DATE(NaptáriÉv,10,1),(HétKezdete="Monday")+1)+8</f>
        <v>45935</v>
      </c>
      <c r="C6" s="29">
        <v>45936</v>
      </c>
      <c r="D6" s="29">
        <v>45937</v>
      </c>
      <c r="E6" s="29">
        <v>45938</v>
      </c>
      <c r="F6" s="29">
        <v>45939</v>
      </c>
      <c r="G6" s="29">
        <v>45940</v>
      </c>
      <c r="H6" s="29">
        <v>45941</v>
      </c>
    </row>
    <row r="7" spans="1:9" s="26" customFormat="1" ht="56.1" customHeight="1" x14ac:dyDescent="0.3">
      <c r="A7" s="10"/>
      <c r="B7" s="36"/>
      <c r="C7" s="24"/>
      <c r="D7" s="24"/>
      <c r="E7" s="24"/>
      <c r="F7" s="24" t="s">
        <v>22</v>
      </c>
      <c r="G7" s="24"/>
      <c r="H7" s="36"/>
    </row>
    <row r="8" spans="1:9" s="25" customFormat="1" ht="24" customHeight="1" x14ac:dyDescent="0.3">
      <c r="A8" s="4"/>
      <c r="B8" s="29">
        <f t="array" ref="B8:H8">NapokÉsHetek+DATE(NaptáriÉv,10,1)-WEEKDAY(DATE(NaptáriÉv,10,1),(HétKezdete="Monday")+1)+15</f>
        <v>45942</v>
      </c>
      <c r="C8" s="29">
        <v>45943</v>
      </c>
      <c r="D8" s="29">
        <v>45944</v>
      </c>
      <c r="E8" s="29">
        <v>45945</v>
      </c>
      <c r="F8" s="29">
        <v>45946</v>
      </c>
      <c r="G8" s="29">
        <v>45947</v>
      </c>
      <c r="H8" s="29">
        <v>45948</v>
      </c>
    </row>
    <row r="9" spans="1:9" s="26" customFormat="1" ht="56.1" customHeight="1" x14ac:dyDescent="0.3">
      <c r="A9" s="10"/>
      <c r="B9" s="36"/>
      <c r="C9" s="24"/>
      <c r="D9" s="24"/>
      <c r="E9" s="24"/>
      <c r="F9" s="24"/>
      <c r="G9" s="24"/>
      <c r="H9" s="32" t="s">
        <v>11</v>
      </c>
    </row>
    <row r="10" spans="1:9" s="25" customFormat="1" ht="24" customHeight="1" x14ac:dyDescent="0.3">
      <c r="A10" s="4"/>
      <c r="B10" s="29">
        <f t="array" ref="B10:H10">NapokÉsHetek+DATE(NaptáriÉv,10,1)-WEEKDAY(DATE(NaptáriÉv,10,1),(HétKezdete="Monday")+1)+22</f>
        <v>45949</v>
      </c>
      <c r="C10" s="29">
        <v>45950</v>
      </c>
      <c r="D10" s="29">
        <v>45951</v>
      </c>
      <c r="E10" s="29">
        <v>45952</v>
      </c>
      <c r="F10" s="29">
        <v>45953</v>
      </c>
      <c r="G10" s="29">
        <v>45954</v>
      </c>
      <c r="H10" s="29">
        <v>45955</v>
      </c>
    </row>
    <row r="11" spans="1:9" s="26" customFormat="1" ht="56.1" customHeight="1" x14ac:dyDescent="0.3">
      <c r="A11" s="10"/>
      <c r="B11" s="36"/>
      <c r="C11" s="24"/>
      <c r="D11" s="24" t="s">
        <v>35</v>
      </c>
      <c r="F11" s="37" t="s">
        <v>4</v>
      </c>
      <c r="G11" s="37" t="s">
        <v>4</v>
      </c>
      <c r="H11" s="36"/>
    </row>
    <row r="12" spans="1:9" s="25" customFormat="1" ht="24" customHeight="1" x14ac:dyDescent="0.3">
      <c r="A12" s="4"/>
      <c r="B12" s="29">
        <f t="array" ref="B12:H12">NapokÉsHetek+DATE(NaptáriÉv,10,1)-WEEKDAY(DATE(NaptáriÉv,10,1),(HétKezdete="Monday")+1)+29</f>
        <v>45956</v>
      </c>
      <c r="C12" s="29">
        <v>45957</v>
      </c>
      <c r="D12" s="29">
        <v>45958</v>
      </c>
      <c r="E12" s="29">
        <v>45959</v>
      </c>
      <c r="F12" s="29">
        <v>45960</v>
      </c>
      <c r="G12" s="29">
        <v>45961</v>
      </c>
      <c r="H12" s="29">
        <v>45962</v>
      </c>
    </row>
    <row r="13" spans="1:9" s="26" customFormat="1" ht="56.1" customHeight="1" x14ac:dyDescent="0.3">
      <c r="A13" s="10"/>
      <c r="B13" s="36"/>
      <c r="C13" s="24"/>
      <c r="D13" s="24" t="s">
        <v>23</v>
      </c>
      <c r="E13" s="24"/>
      <c r="F13" s="24"/>
      <c r="G13" s="24"/>
      <c r="H13" s="36"/>
    </row>
    <row r="14" spans="1:9" s="25" customFormat="1" ht="24" customHeight="1" x14ac:dyDescent="0.3">
      <c r="A14" s="4"/>
      <c r="B14" s="29">
        <f t="array" ref="B14:C14">NapokÉsHetek+DATE(NaptáriÉv,10,1)-WEEKDAY(DATE(NaptáriÉv,10,1),(HétKezdete="Monday")+1)+36</f>
        <v>45963</v>
      </c>
      <c r="C14" s="29">
        <v>45964</v>
      </c>
      <c r="D14" s="57" t="s">
        <v>8</v>
      </c>
      <c r="E14" s="57"/>
      <c r="F14" s="57"/>
      <c r="G14" s="57"/>
      <c r="H14" s="58"/>
    </row>
    <row r="15" spans="1:9" s="26" customFormat="1" ht="56.1" customHeight="1" x14ac:dyDescent="0.3">
      <c r="A15" s="10"/>
      <c r="B15" s="36"/>
      <c r="C15" s="24"/>
      <c r="D15" s="59"/>
      <c r="E15" s="59"/>
      <c r="F15" s="59"/>
      <c r="G15" s="59"/>
      <c r="H15" s="60"/>
    </row>
  </sheetData>
  <mergeCells count="3">
    <mergeCell ref="B2:D2"/>
    <mergeCell ref="D14:H14"/>
    <mergeCell ref="D15:H15"/>
  </mergeCells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900-000000000000}"/>
    <dataValidation allowBlank="1" showInputMessage="1" showErrorMessage="1" prompt="Október havi naptár" sqref="A1" xr:uid="{00000000-0002-0000-09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9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900-000003000000}"/>
    <dataValidation allowBlank="1" showInputMessage="1" prompt="Az alábbi cellába írhatja a havi jegyzeteket." sqref="D14:H14" xr:uid="{00000000-0002-0000-0900-000004000000}"/>
    <dataValidation allowBlank="1" showInputMessage="1" prompt="Ebbe a cellába írhatja a havi jegyzeteket." sqref="D15:H15" xr:uid="{00000000-0002-0000-0900-000005000000}"/>
    <dataValidation allowBlank="1" showInputMessage="1" showErrorMessage="1" prompt="Ebbe, illetve a 7., 9., 11., 13. és 15. cellába írhatja a fenti cellában található naptári napra vonatkozó jegyzeteit." sqref="B5" xr:uid="{00000000-0002-0000-09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9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showRowColHeaders="0" topLeftCell="A4" workbookViewId="0">
      <selection activeCell="O12" sqref="O12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6" t="str">
        <f>"November "&amp;NaptáriÉv</f>
        <v>November 2025</v>
      </c>
      <c r="C2" s="56"/>
      <c r="D2" s="56"/>
      <c r="E2" s="2"/>
      <c r="F2" s="2"/>
      <c r="G2" s="2"/>
      <c r="H2" s="3"/>
    </row>
    <row r="3" spans="1:9" s="25" customFormat="1" ht="24" customHeight="1" x14ac:dyDescent="0.3">
      <c r="A3" s="8"/>
      <c r="B3" s="13" t="str">
        <f>HétKezdete</f>
        <v>vasárnap</v>
      </c>
      <c r="C3" s="14" t="str">
        <f t="shared" ref="C3:H3" si="0">TEXT(C4,"nnnn")</f>
        <v>hétfő</v>
      </c>
      <c r="D3" s="14" t="str">
        <f t="shared" si="0"/>
        <v>kedd</v>
      </c>
      <c r="E3" s="14" t="str">
        <f t="shared" si="0"/>
        <v>szerda</v>
      </c>
      <c r="F3" s="14" t="str">
        <f t="shared" si="0"/>
        <v>csütörtök</v>
      </c>
      <c r="G3" s="14" t="str">
        <f t="shared" si="0"/>
        <v>péntek</v>
      </c>
      <c r="H3" s="15" t="str">
        <f t="shared" si="0"/>
        <v>szombat</v>
      </c>
    </row>
    <row r="4" spans="1:9" s="25" customFormat="1" ht="24" customHeight="1" x14ac:dyDescent="0.3">
      <c r="A4" s="4"/>
      <c r="B4" s="29">
        <f t="array" ref="B4:H4">NapokÉsHetek+DATE(NaptáriÉv,11,1)-WEEKDAY(DATE(NaptáriÉv,11,1),(HétKezdete="Monday")+1)+1</f>
        <v>45956</v>
      </c>
      <c r="C4" s="29">
        <v>45957</v>
      </c>
      <c r="D4" s="29">
        <v>45958</v>
      </c>
      <c r="E4" s="29">
        <v>45959</v>
      </c>
      <c r="F4" s="29">
        <v>45960</v>
      </c>
      <c r="G4" s="29">
        <v>45961</v>
      </c>
      <c r="H4" s="29">
        <v>45962</v>
      </c>
    </row>
    <row r="5" spans="1:9" s="26" customFormat="1" ht="56.1" customHeight="1" x14ac:dyDescent="0.3">
      <c r="A5" s="10"/>
      <c r="B5" s="36"/>
      <c r="C5" s="24"/>
      <c r="D5" s="24"/>
      <c r="E5" s="24"/>
      <c r="F5" s="24"/>
      <c r="G5" s="24"/>
      <c r="H5" s="36"/>
    </row>
    <row r="6" spans="1:9" s="25" customFormat="1" ht="24" customHeight="1" x14ac:dyDescent="0.3">
      <c r="A6" s="4"/>
      <c r="B6" s="29">
        <f t="array" ref="B6:H6">NapokÉsHetek+DATE(NaptáriÉv,11,1)-WEEKDAY(DATE(NaptáriÉv,11,1),(HétKezdete="Monday")+1)+8</f>
        <v>45963</v>
      </c>
      <c r="C6" s="29">
        <v>45964</v>
      </c>
      <c r="D6" s="29">
        <v>45965</v>
      </c>
      <c r="E6" s="29">
        <v>45966</v>
      </c>
      <c r="F6" s="29">
        <v>45967</v>
      </c>
      <c r="G6" s="29">
        <v>45968</v>
      </c>
      <c r="H6" s="29">
        <v>45969</v>
      </c>
    </row>
    <row r="7" spans="1:9" s="26" customFormat="1" ht="56.1" customHeight="1" x14ac:dyDescent="0.3">
      <c r="A7" s="10"/>
      <c r="B7" s="36"/>
      <c r="C7" s="24"/>
      <c r="E7" s="24"/>
      <c r="F7" s="24"/>
      <c r="G7" s="24"/>
      <c r="H7" s="36"/>
    </row>
    <row r="8" spans="1:9" s="25" customFormat="1" ht="24" customHeight="1" x14ac:dyDescent="0.3">
      <c r="A8" s="4"/>
      <c r="B8" s="29">
        <f t="array" ref="B8:H8">NapokÉsHetek+DATE(NaptáriÉv,11,1)-WEEKDAY(DATE(NaptáriÉv,11,1),(HétKezdete="Monday")+1)+15</f>
        <v>45970</v>
      </c>
      <c r="C8" s="29">
        <v>45971</v>
      </c>
      <c r="D8" s="29">
        <v>45972</v>
      </c>
      <c r="E8" s="29">
        <v>45973</v>
      </c>
      <c r="F8" s="29">
        <v>45974</v>
      </c>
      <c r="G8" s="29">
        <v>45975</v>
      </c>
      <c r="H8" s="29">
        <v>45976</v>
      </c>
    </row>
    <row r="9" spans="1:9" s="26" customFormat="1" ht="56.1" customHeight="1" x14ac:dyDescent="0.3">
      <c r="A9" s="10"/>
      <c r="B9" s="36"/>
      <c r="C9" s="24"/>
      <c r="D9" s="24"/>
      <c r="E9" s="24"/>
      <c r="F9" s="24"/>
      <c r="G9" s="24"/>
      <c r="H9" s="36"/>
    </row>
    <row r="10" spans="1:9" s="25" customFormat="1" ht="24" customHeight="1" x14ac:dyDescent="0.3">
      <c r="A10" s="4"/>
      <c r="B10" s="29">
        <f t="array" ref="B10:H10">NapokÉsHetek+DATE(NaptáriÉv,11,1)-WEEKDAY(DATE(NaptáriÉv,11,1),(HétKezdete="Monday")+1)+22</f>
        <v>45977</v>
      </c>
      <c r="C10" s="29">
        <v>45978</v>
      </c>
      <c r="D10" s="29">
        <v>45979</v>
      </c>
      <c r="E10" s="29">
        <v>45980</v>
      </c>
      <c r="F10" s="29">
        <v>45981</v>
      </c>
      <c r="G10" s="29">
        <v>45982</v>
      </c>
      <c r="H10" s="29">
        <v>45983</v>
      </c>
    </row>
    <row r="11" spans="1:9" s="26" customFormat="1" ht="56.1" customHeight="1" x14ac:dyDescent="0.3">
      <c r="A11" s="10"/>
      <c r="B11" s="36"/>
      <c r="C11" s="24"/>
      <c r="D11" s="61" t="s">
        <v>15</v>
      </c>
      <c r="E11" s="62"/>
      <c r="F11" s="24"/>
      <c r="G11" s="24"/>
      <c r="H11" s="36"/>
    </row>
    <row r="12" spans="1:9" s="25" customFormat="1" ht="24" customHeight="1" x14ac:dyDescent="0.3">
      <c r="A12" s="4"/>
      <c r="B12" s="29">
        <f t="array" ref="B12:H12">NapokÉsHetek+DATE(NaptáriÉv,11,1)-WEEKDAY(DATE(NaptáriÉv,11,1),(HétKezdete="Monday")+1)+29</f>
        <v>45984</v>
      </c>
      <c r="C12" s="29">
        <v>45985</v>
      </c>
      <c r="D12" s="29">
        <v>45986</v>
      </c>
      <c r="E12" s="29">
        <v>45987</v>
      </c>
      <c r="F12" s="29">
        <v>45988</v>
      </c>
      <c r="G12" s="29">
        <v>45989</v>
      </c>
      <c r="H12" s="29">
        <v>45990</v>
      </c>
    </row>
    <row r="13" spans="1:9" s="26" customFormat="1" ht="56.1" customHeight="1" x14ac:dyDescent="0.3">
      <c r="A13" s="10"/>
      <c r="B13" s="36"/>
      <c r="C13" s="24"/>
      <c r="D13" s="24"/>
      <c r="E13" s="24"/>
      <c r="F13" s="24"/>
      <c r="G13" s="24"/>
      <c r="H13" s="36"/>
    </row>
    <row r="14" spans="1:9" s="25" customFormat="1" ht="24" customHeight="1" x14ac:dyDescent="0.3">
      <c r="A14" s="4"/>
      <c r="B14" s="29">
        <f t="array" ref="B14:C14">NapokÉsHetek+DATE(NaptáriÉv,11,1)-WEEKDAY(DATE(NaptáriÉv,11,1),(HétKezdete="Monday")+1)+36</f>
        <v>45991</v>
      </c>
      <c r="C14" s="29">
        <v>45992</v>
      </c>
      <c r="D14" s="57" t="s">
        <v>8</v>
      </c>
      <c r="E14" s="57"/>
      <c r="F14" s="57"/>
      <c r="G14" s="57"/>
      <c r="H14" s="58"/>
    </row>
    <row r="15" spans="1:9" s="26" customFormat="1" ht="56.1" customHeight="1" x14ac:dyDescent="0.3">
      <c r="A15" s="10"/>
      <c r="B15" s="36"/>
      <c r="C15" s="24"/>
      <c r="D15" s="59" t="s">
        <v>26</v>
      </c>
      <c r="E15" s="59"/>
      <c r="F15" s="59"/>
      <c r="G15" s="59"/>
      <c r="H15" s="60"/>
    </row>
  </sheetData>
  <mergeCells count="4">
    <mergeCell ref="B2:D2"/>
    <mergeCell ref="D14:H14"/>
    <mergeCell ref="D15:H15"/>
    <mergeCell ref="D11:E11"/>
  </mergeCells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A00-000000000000}"/>
    <dataValidation allowBlank="1" showInputMessage="1" showErrorMessage="1" prompt="November havi naptár" sqref="A1" xr:uid="{00000000-0002-0000-0A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A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A00-000003000000}"/>
    <dataValidation allowBlank="1" showInputMessage="1" showErrorMessage="1" prompt="Ebbe, illetve a 7., 9., 11., 13. és 15. cellába írhatja a fenti cellában található naptári napra vonatkozó jegyzeteit." sqref="B5" xr:uid="{00000000-0002-0000-0A00-000004000000}"/>
    <dataValidation allowBlank="1" showInputMessage="1" prompt="Ebbe a cellába írhatja a havi jegyzeteket." sqref="D15:H15" xr:uid="{DF561690-76C0-4402-8E01-F51DC9E27C00}"/>
    <dataValidation allowBlank="1" showInputMessage="1" prompt="Az alábbi cellába írhatja a havi jegyzeteket." sqref="D14:H14" xr:uid="{00000000-0002-0000-0A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A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showRowColHeaders="0" tabSelected="1" topLeftCell="A4" workbookViewId="0">
      <selection activeCell="M12" sqref="M12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40" t="str">
        <f>"December "&amp;NaptáriÉv</f>
        <v>December 2025</v>
      </c>
      <c r="C2" s="40"/>
      <c r="D2" s="40"/>
      <c r="E2" s="2"/>
      <c r="F2" s="2"/>
      <c r="G2" s="2"/>
      <c r="H2" s="3"/>
    </row>
    <row r="3" spans="1:9" s="25" customFormat="1" ht="24" customHeight="1" x14ac:dyDescent="0.3">
      <c r="A3" s="8"/>
      <c r="B3" s="5" t="str">
        <f>HétKezdete</f>
        <v>vasárnap</v>
      </c>
      <c r="C3" s="6" t="str">
        <f t="shared" ref="C3:H3" si="0">TEXT(C4,"nnnn")</f>
        <v>hétfő</v>
      </c>
      <c r="D3" s="6" t="str">
        <f t="shared" si="0"/>
        <v>kedd</v>
      </c>
      <c r="E3" s="6" t="str">
        <f t="shared" si="0"/>
        <v>szerda</v>
      </c>
      <c r="F3" s="6" t="str">
        <f t="shared" si="0"/>
        <v>csütörtök</v>
      </c>
      <c r="G3" s="6" t="str">
        <f t="shared" si="0"/>
        <v>péntek</v>
      </c>
      <c r="H3" s="7" t="str">
        <f t="shared" si="0"/>
        <v>szombat</v>
      </c>
    </row>
    <row r="4" spans="1:9" s="25" customFormat="1" ht="24" customHeight="1" x14ac:dyDescent="0.3">
      <c r="A4" s="4"/>
      <c r="B4" s="27">
        <f t="array" ref="B4:H4">NapokÉsHetek+DATE(NaptáriÉv,12,1)-WEEKDAY(DATE(NaptáriÉv,12,1),(HétKezdete="Monday")+1)+1</f>
        <v>45991</v>
      </c>
      <c r="C4" s="27">
        <v>45992</v>
      </c>
      <c r="D4" s="27">
        <v>45993</v>
      </c>
      <c r="E4" s="27">
        <v>45994</v>
      </c>
      <c r="F4" s="27">
        <v>45995</v>
      </c>
      <c r="G4" s="27">
        <v>45996</v>
      </c>
      <c r="H4" s="28">
        <v>45997</v>
      </c>
    </row>
    <row r="5" spans="1:9" s="26" customFormat="1" ht="56.1" customHeight="1" x14ac:dyDescent="0.3">
      <c r="A5" s="10"/>
      <c r="B5" s="33"/>
      <c r="C5" s="9"/>
      <c r="D5" s="9"/>
      <c r="E5" s="9"/>
      <c r="F5" s="24" t="s">
        <v>24</v>
      </c>
      <c r="G5" s="9"/>
      <c r="H5" s="33"/>
    </row>
    <row r="6" spans="1:9" s="25" customFormat="1" ht="24" customHeight="1" x14ac:dyDescent="0.3">
      <c r="A6" s="4"/>
      <c r="B6" s="27">
        <f t="array" ref="B6:H6">NapokÉsHetek+DATE(NaptáriÉv,12,1)-WEEKDAY(DATE(NaptáriÉv,12,1),(HétKezdete="Monday")+1)+8</f>
        <v>45998</v>
      </c>
      <c r="C6" s="27">
        <v>45999</v>
      </c>
      <c r="D6" s="27">
        <v>46000</v>
      </c>
      <c r="E6" s="27">
        <v>46001</v>
      </c>
      <c r="F6" s="27">
        <v>46002</v>
      </c>
      <c r="G6" s="27">
        <v>46003</v>
      </c>
      <c r="H6" s="27">
        <v>46004</v>
      </c>
    </row>
    <row r="7" spans="1:9" s="26" customFormat="1" ht="56.1" customHeight="1" x14ac:dyDescent="0.3">
      <c r="A7" s="10"/>
      <c r="B7" s="33"/>
      <c r="C7" s="9"/>
      <c r="D7" s="9"/>
      <c r="E7" s="9"/>
      <c r="F7" s="9"/>
      <c r="G7" s="9"/>
      <c r="H7" s="32" t="s">
        <v>11</v>
      </c>
    </row>
    <row r="8" spans="1:9" s="25" customFormat="1" ht="24" customHeight="1" x14ac:dyDescent="0.3">
      <c r="A8" s="4"/>
      <c r="B8" s="27">
        <f t="array" ref="B8:H8">NapokÉsHetek+DATE(NaptáriÉv,12,1)-WEEKDAY(DATE(NaptáriÉv,12,1),(HétKezdete="Monday")+1)+15</f>
        <v>46005</v>
      </c>
      <c r="C8" s="27">
        <v>46006</v>
      </c>
      <c r="D8" s="27">
        <v>46007</v>
      </c>
      <c r="E8" s="27">
        <v>46008</v>
      </c>
      <c r="F8" s="27">
        <v>46009</v>
      </c>
      <c r="G8" s="27">
        <v>46010</v>
      </c>
      <c r="H8" s="27">
        <v>46011</v>
      </c>
    </row>
    <row r="9" spans="1:9" s="26" customFormat="1" ht="56.1" customHeight="1" x14ac:dyDescent="0.3">
      <c r="A9" s="10"/>
      <c r="B9" s="33"/>
      <c r="C9" s="9"/>
      <c r="D9" s="9"/>
      <c r="E9" s="9"/>
      <c r="F9" s="9"/>
      <c r="G9" s="9"/>
      <c r="H9" s="33"/>
    </row>
    <row r="10" spans="1:9" s="25" customFormat="1" ht="24" customHeight="1" x14ac:dyDescent="0.3">
      <c r="A10" s="4"/>
      <c r="B10" s="27">
        <f t="array" ref="B10:H10">NapokÉsHetek+DATE(NaptáriÉv,12,1)-WEEKDAY(DATE(NaptáriÉv,12,1),(HétKezdete="Monday")+1)+22</f>
        <v>46012</v>
      </c>
      <c r="C10" s="27">
        <v>46013</v>
      </c>
      <c r="D10" s="27">
        <v>46014</v>
      </c>
      <c r="E10" s="27">
        <v>46015</v>
      </c>
      <c r="F10" s="27">
        <v>46016</v>
      </c>
      <c r="G10" s="27">
        <v>46017</v>
      </c>
      <c r="H10" s="27">
        <v>46018</v>
      </c>
    </row>
    <row r="11" spans="1:9" s="26" customFormat="1" ht="56.1" customHeight="1" x14ac:dyDescent="0.3">
      <c r="A11" s="10"/>
      <c r="B11" s="33"/>
      <c r="C11" s="9"/>
      <c r="D11" s="9"/>
      <c r="E11" s="37" t="s">
        <v>4</v>
      </c>
      <c r="F11" s="37" t="s">
        <v>4</v>
      </c>
      <c r="G11" s="37" t="s">
        <v>4</v>
      </c>
      <c r="H11" s="33"/>
    </row>
    <row r="12" spans="1:9" s="25" customFormat="1" ht="24" customHeight="1" x14ac:dyDescent="0.3">
      <c r="A12" s="4"/>
      <c r="B12" s="27">
        <f t="array" ref="B12:H12">NapokÉsHetek+DATE(NaptáriÉv,12,1)-WEEKDAY(DATE(NaptáriÉv,12,1),(HétKezdete="Monday")+1)+29</f>
        <v>46019</v>
      </c>
      <c r="C12" s="27">
        <v>46020</v>
      </c>
      <c r="D12" s="27">
        <v>46021</v>
      </c>
      <c r="E12" s="27">
        <v>46022</v>
      </c>
      <c r="F12" s="27">
        <v>46023</v>
      </c>
      <c r="G12" s="27">
        <v>46024</v>
      </c>
      <c r="H12" s="27">
        <v>46025</v>
      </c>
    </row>
    <row r="13" spans="1:9" s="26" customFormat="1" ht="56.1" customHeight="1" x14ac:dyDescent="0.3">
      <c r="A13" s="10"/>
      <c r="B13" s="33"/>
      <c r="C13" s="9"/>
      <c r="D13" s="9"/>
      <c r="E13" s="9"/>
      <c r="F13" s="37" t="s">
        <v>4</v>
      </c>
      <c r="G13" s="37" t="s">
        <v>4</v>
      </c>
      <c r="H13" s="33"/>
    </row>
    <row r="14" spans="1:9" s="25" customFormat="1" ht="24" customHeight="1" x14ac:dyDescent="0.3">
      <c r="A14" s="4"/>
      <c r="B14" s="27">
        <f t="array" ref="B14:C14">NapokÉsHetek+DATE(NaptáriÉv,12,1)-WEEKDAY(DATE(NaptáriÉv,12,1),(HétKezdete="Monday")+1)+36</f>
        <v>46026</v>
      </c>
      <c r="C14" s="27">
        <v>46027</v>
      </c>
      <c r="D14" s="41" t="s">
        <v>8</v>
      </c>
      <c r="E14" s="41"/>
      <c r="F14" s="41"/>
      <c r="G14" s="41"/>
      <c r="H14" s="42"/>
    </row>
    <row r="15" spans="1:9" s="26" customFormat="1" ht="56.1" customHeight="1" x14ac:dyDescent="0.3">
      <c r="A15" s="10"/>
      <c r="B15" s="33"/>
      <c r="C15" s="9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B00-000000000000}"/>
    <dataValidation allowBlank="1" showInputMessage="1" showErrorMessage="1" prompt="December havi naptár" sqref="A1" xr:uid="{00000000-0002-0000-0B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B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B00-000003000000}"/>
    <dataValidation allowBlank="1" showInputMessage="1" prompt="Az alábbi cellába írhatja a havi jegyzeteket." sqref="D14:H14" xr:uid="{00000000-0002-0000-0B00-000004000000}"/>
    <dataValidation allowBlank="1" showInputMessage="1" prompt="Ebbe a cellába írhatja a havi jegyzeteket." sqref="D15:H15" xr:uid="{00000000-0002-0000-0B00-000005000000}"/>
    <dataValidation allowBlank="1" showInputMessage="1" showErrorMessage="1" prompt="Ebbe, illetve a 7., 9., 11., 13. és 15. cellába írhatja a fenti cellában található naptári napra vonatkozó jegyzeteit." sqref="B5" xr:uid="{00000000-0002-0000-0B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B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showRowColHeaders="0" zoomScale="80" zoomScaleNormal="80" workbookViewId="0">
      <selection activeCell="D13" sqref="D13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40" t="str">
        <f>"Február "&amp;NaptáriÉv</f>
        <v>Február 2025</v>
      </c>
      <c r="C2" s="40"/>
      <c r="D2" s="40"/>
      <c r="E2" s="2"/>
      <c r="F2" s="2"/>
      <c r="G2" s="2"/>
      <c r="H2" s="3"/>
    </row>
    <row r="3" spans="1:9" s="25" customFormat="1" ht="24" customHeight="1" x14ac:dyDescent="0.3">
      <c r="A3" s="8"/>
      <c r="B3" s="5" t="str">
        <f>HétKezdete</f>
        <v>vasárnap</v>
      </c>
      <c r="C3" s="6" t="str">
        <f t="shared" ref="C3:H3" si="0">TEXT(C4,"nnnn")</f>
        <v>hétfő</v>
      </c>
      <c r="D3" s="6" t="str">
        <f t="shared" si="0"/>
        <v>kedd</v>
      </c>
      <c r="E3" s="6" t="str">
        <f t="shared" si="0"/>
        <v>szerda</v>
      </c>
      <c r="F3" s="6" t="str">
        <f t="shared" si="0"/>
        <v>csütörtök</v>
      </c>
      <c r="G3" s="6" t="str">
        <f t="shared" si="0"/>
        <v>péntek</v>
      </c>
      <c r="H3" s="7" t="str">
        <f t="shared" si="0"/>
        <v>szombat</v>
      </c>
    </row>
    <row r="4" spans="1:9" s="25" customFormat="1" ht="24" customHeight="1" x14ac:dyDescent="0.3">
      <c r="A4" s="4"/>
      <c r="B4" s="27">
        <f t="array" ref="B4:H4">NapokÉsHetek+DATE(NaptáriÉv,2,1)-WEEKDAY(DATE(NaptáriÉv,2,1),(HétKezdete="Monday")+1)+1</f>
        <v>45683</v>
      </c>
      <c r="C4" s="27">
        <v>45684</v>
      </c>
      <c r="D4" s="27">
        <v>45685</v>
      </c>
      <c r="E4" s="27">
        <v>45686</v>
      </c>
      <c r="F4" s="27">
        <v>45687</v>
      </c>
      <c r="G4" s="27">
        <v>45688</v>
      </c>
      <c r="H4" s="28">
        <v>45689</v>
      </c>
    </row>
    <row r="5" spans="1:9" s="26" customFormat="1" ht="56.1" customHeight="1" x14ac:dyDescent="0.3">
      <c r="A5" s="10"/>
      <c r="B5" s="33"/>
      <c r="C5" s="9"/>
      <c r="D5" s="9"/>
      <c r="E5" s="9"/>
      <c r="F5" s="9"/>
      <c r="G5" s="9"/>
      <c r="H5" s="33"/>
    </row>
    <row r="6" spans="1:9" s="25" customFormat="1" ht="24" customHeight="1" x14ac:dyDescent="0.3">
      <c r="A6" s="4"/>
      <c r="B6" s="27">
        <f t="array" ref="B6:H6">NapokÉsHetek+DATE(NaptáriÉv,2,1)-WEEKDAY(DATE(NaptáriÉv,2,1),(HétKezdete="Monday")+1)+8</f>
        <v>45690</v>
      </c>
      <c r="C6" s="27">
        <v>45691</v>
      </c>
      <c r="D6" s="27">
        <v>45692</v>
      </c>
      <c r="E6" s="27">
        <v>45693</v>
      </c>
      <c r="F6" s="27">
        <v>45694</v>
      </c>
      <c r="G6" s="27">
        <v>45695</v>
      </c>
      <c r="H6" s="27">
        <v>45696</v>
      </c>
    </row>
    <row r="7" spans="1:9" s="26" customFormat="1" ht="56.1" customHeight="1" x14ac:dyDescent="0.3">
      <c r="A7" s="10"/>
      <c r="B7" s="33"/>
      <c r="C7" s="9"/>
      <c r="D7" s="9"/>
      <c r="E7" s="9"/>
      <c r="F7" s="9"/>
      <c r="G7" s="9"/>
      <c r="H7" s="33"/>
    </row>
    <row r="8" spans="1:9" s="25" customFormat="1" ht="24" customHeight="1" x14ac:dyDescent="0.3">
      <c r="A8" s="4"/>
      <c r="B8" s="27">
        <f t="array" ref="B8:H8">NapokÉsHetek+DATE(NaptáriÉv,2,1)-WEEKDAY(DATE(NaptáriÉv,2,1),(HétKezdete="Monday")+1)+15</f>
        <v>45697</v>
      </c>
      <c r="C8" s="27">
        <v>45698</v>
      </c>
      <c r="D8" s="27">
        <v>45699</v>
      </c>
      <c r="E8" s="27">
        <v>45700</v>
      </c>
      <c r="F8" s="27">
        <v>45701</v>
      </c>
      <c r="G8" s="27">
        <v>45702</v>
      </c>
      <c r="H8" s="27">
        <v>45703</v>
      </c>
    </row>
    <row r="9" spans="1:9" s="26" customFormat="1" ht="56.1" customHeight="1" x14ac:dyDescent="0.3">
      <c r="A9" s="10"/>
      <c r="B9" s="33"/>
      <c r="C9" s="9"/>
      <c r="D9" s="9"/>
      <c r="E9" s="9" t="s">
        <v>9</v>
      </c>
      <c r="F9" s="9"/>
      <c r="G9" s="9"/>
      <c r="H9" s="33"/>
    </row>
    <row r="10" spans="1:9" s="25" customFormat="1" ht="24" customHeight="1" x14ac:dyDescent="0.3">
      <c r="A10" s="4"/>
      <c r="B10" s="27">
        <f t="array" ref="B10:H10">NapokÉsHetek+DATE(NaptáriÉv,2,1)-WEEKDAY(DATE(NaptáriÉv,2,1),(HétKezdete="Monday")+1)+22</f>
        <v>45704</v>
      </c>
      <c r="C10" s="27">
        <v>45705</v>
      </c>
      <c r="D10" s="27">
        <v>45706</v>
      </c>
      <c r="E10" s="27">
        <v>45707</v>
      </c>
      <c r="F10" s="27">
        <v>45708</v>
      </c>
      <c r="G10" s="27">
        <v>45709</v>
      </c>
      <c r="H10" s="27">
        <v>45710</v>
      </c>
    </row>
    <row r="11" spans="1:9" s="26" customFormat="1" ht="56.1" customHeight="1" x14ac:dyDescent="0.3">
      <c r="A11" s="10"/>
      <c r="B11" s="33"/>
      <c r="C11" s="9"/>
      <c r="D11" s="9"/>
      <c r="E11" s="9" t="s">
        <v>10</v>
      </c>
      <c r="F11" s="9"/>
      <c r="G11" s="9"/>
      <c r="H11" s="33"/>
    </row>
    <row r="12" spans="1:9" s="25" customFormat="1" ht="24" customHeight="1" x14ac:dyDescent="0.3">
      <c r="A12" s="4"/>
      <c r="B12" s="27">
        <f t="array" ref="B12:H12">NapokÉsHetek+DATE(NaptáriÉv,2,1)-WEEKDAY(DATE(NaptáriÉv,2,1),(HétKezdete="Monday")+1)+29</f>
        <v>45711</v>
      </c>
      <c r="C12" s="27">
        <v>45712</v>
      </c>
      <c r="D12" s="27">
        <v>45713</v>
      </c>
      <c r="E12" s="27">
        <v>45714</v>
      </c>
      <c r="F12" s="27">
        <v>45715</v>
      </c>
      <c r="G12" s="27">
        <v>45716</v>
      </c>
      <c r="H12" s="27">
        <v>45717</v>
      </c>
    </row>
    <row r="13" spans="1:9" s="26" customFormat="1" ht="56.1" customHeight="1" x14ac:dyDescent="0.3">
      <c r="A13" s="10"/>
      <c r="B13" s="33"/>
      <c r="C13" s="9"/>
      <c r="D13" s="9" t="s">
        <v>16</v>
      </c>
      <c r="E13" s="9"/>
      <c r="F13" s="9"/>
      <c r="G13" s="9"/>
      <c r="H13" s="33"/>
    </row>
    <row r="14" spans="1:9" s="25" customFormat="1" ht="24" customHeight="1" x14ac:dyDescent="0.3">
      <c r="A14" s="4"/>
      <c r="B14" s="27">
        <f t="array" ref="B14:C14">NapokÉsHetek+DATE(NaptáriÉv,2,1)-WEEKDAY(DATE(NaptáriÉv,2,1),(HétKezdete="Monday")+1)+36</f>
        <v>45718</v>
      </c>
      <c r="C14" s="27">
        <v>45719</v>
      </c>
      <c r="D14" s="41" t="s">
        <v>8</v>
      </c>
      <c r="E14" s="41"/>
      <c r="F14" s="41"/>
      <c r="G14" s="41"/>
      <c r="H14" s="42"/>
    </row>
    <row r="15" spans="1:9" s="26" customFormat="1" ht="56.1" customHeight="1" x14ac:dyDescent="0.3">
      <c r="A15" s="10"/>
      <c r="B15" s="33"/>
      <c r="C15" s="9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1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100-000001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100-000002000000}"/>
    <dataValidation allowBlank="1" showInputMessage="1" showErrorMessage="1" prompt="Február havi naptár" sqref="A1" xr:uid="{00000000-0002-0000-0100-000003000000}"/>
    <dataValidation allowBlank="1" showInputMessage="1" prompt="Az alábbi cellába írhatja a havi jegyzeteket." sqref="D14:H14" xr:uid="{00000000-0002-0000-0100-000004000000}"/>
    <dataValidation allowBlank="1" showInputMessage="1" prompt="Ebbe a cellába írhatja a havi jegyzeteket." sqref="D15:H15" xr:uid="{00000000-0002-0000-0100-000005000000}"/>
    <dataValidation allowBlank="1" showInputMessage="1" showErrorMessage="1" prompt="Ebbe, illetve a 7., 9., 11., 13. és 15. cellába írhatja a fenti cellában található naptári napra vonatkozó jegyzeteit." sqref="B5" xr:uid="{00000000-0002-0000-01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1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showRowColHeaders="0" topLeftCell="A2" zoomScale="90" zoomScaleNormal="90" workbookViewId="0">
      <selection activeCell="G7" sqref="G7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46" t="str">
        <f>"Március "&amp;NaptáriÉv</f>
        <v>Március 2025</v>
      </c>
      <c r="C2" s="46"/>
      <c r="D2" s="46"/>
      <c r="E2" s="2"/>
      <c r="F2" s="2"/>
      <c r="G2" s="2"/>
      <c r="H2" s="3"/>
    </row>
    <row r="3" spans="1:9" s="25" customFormat="1" ht="24" customHeight="1" x14ac:dyDescent="0.3">
      <c r="A3" s="8"/>
      <c r="B3" s="16" t="str">
        <f>HétKezdete</f>
        <v>vasárnap</v>
      </c>
      <c r="C3" s="17" t="str">
        <f t="shared" ref="C3:H3" si="0">TEXT(C4,"nnnn")</f>
        <v>hétfő</v>
      </c>
      <c r="D3" s="17" t="str">
        <f t="shared" si="0"/>
        <v>kedd</v>
      </c>
      <c r="E3" s="17" t="str">
        <f t="shared" si="0"/>
        <v>szerda</v>
      </c>
      <c r="F3" s="17" t="str">
        <f t="shared" si="0"/>
        <v>csütörtök</v>
      </c>
      <c r="G3" s="17" t="str">
        <f t="shared" si="0"/>
        <v>péntek</v>
      </c>
      <c r="H3" s="18" t="str">
        <f t="shared" si="0"/>
        <v>szombat</v>
      </c>
    </row>
    <row r="4" spans="1:9" s="25" customFormat="1" ht="24" customHeight="1" x14ac:dyDescent="0.3">
      <c r="A4" s="4"/>
      <c r="B4" s="31">
        <f t="array" ref="B4:H4">NapokÉsHetek+DATE(NaptáriÉv,3,1)-WEEKDAY(DATE(NaptáriÉv,3,1),(HétKezdete="Monday")+1)+1</f>
        <v>45711</v>
      </c>
      <c r="C4" s="31">
        <v>45712</v>
      </c>
      <c r="D4" s="31">
        <v>45713</v>
      </c>
      <c r="E4" s="31">
        <v>45714</v>
      </c>
      <c r="F4" s="31">
        <v>45715</v>
      </c>
      <c r="G4" s="31">
        <v>45716</v>
      </c>
      <c r="H4" s="31">
        <v>45717</v>
      </c>
    </row>
    <row r="5" spans="1:9" s="26" customFormat="1" ht="56.1" customHeight="1" x14ac:dyDescent="0.3">
      <c r="A5" s="10"/>
      <c r="B5" s="35"/>
      <c r="C5" s="19"/>
      <c r="D5" s="19"/>
      <c r="E5" s="19"/>
      <c r="F5" s="19"/>
      <c r="G5" s="19"/>
      <c r="H5" s="35"/>
    </row>
    <row r="6" spans="1:9" s="25" customFormat="1" ht="24" customHeight="1" x14ac:dyDescent="0.3">
      <c r="A6" s="4"/>
      <c r="B6" s="31">
        <f t="array" ref="B6:H6">NapokÉsHetek+DATE(NaptáriÉv,3,1)-WEEKDAY(DATE(NaptáriÉv,3,1),(HétKezdete="Monday")+1)+8</f>
        <v>45718</v>
      </c>
      <c r="C6" s="31">
        <v>45719</v>
      </c>
      <c r="D6" s="31">
        <v>45720</v>
      </c>
      <c r="E6" s="31">
        <v>45721</v>
      </c>
      <c r="F6" s="31">
        <v>45722</v>
      </c>
      <c r="G6" s="31">
        <v>45723</v>
      </c>
      <c r="H6" s="31">
        <v>45724</v>
      </c>
    </row>
    <row r="7" spans="1:9" s="26" customFormat="1" ht="56.1" customHeight="1" x14ac:dyDescent="0.3">
      <c r="A7" s="10"/>
      <c r="B7" s="35"/>
      <c r="C7" s="19"/>
      <c r="D7" s="19"/>
      <c r="E7" s="19"/>
      <c r="F7" s="19"/>
      <c r="G7" s="19" t="s">
        <v>18</v>
      </c>
      <c r="H7" s="35"/>
    </row>
    <row r="8" spans="1:9" s="25" customFormat="1" ht="24" customHeight="1" x14ac:dyDescent="0.3">
      <c r="A8" s="4"/>
      <c r="B8" s="31">
        <f t="array" ref="B8:H8">NapokÉsHetek+DATE(NaptáriÉv,3,1)-WEEKDAY(DATE(NaptáriÉv,3,1),(HétKezdete="Monday")+1)+15</f>
        <v>45725</v>
      </c>
      <c r="C8" s="31">
        <v>45726</v>
      </c>
      <c r="D8" s="31">
        <v>45727</v>
      </c>
      <c r="E8" s="31">
        <v>45728</v>
      </c>
      <c r="F8" s="31">
        <v>45729</v>
      </c>
      <c r="G8" s="31">
        <v>45730</v>
      </c>
      <c r="H8" s="31">
        <v>45731</v>
      </c>
    </row>
    <row r="9" spans="1:9" s="26" customFormat="1" ht="56.1" customHeight="1" x14ac:dyDescent="0.3">
      <c r="A9" s="10"/>
      <c r="B9" s="35"/>
      <c r="C9" s="19"/>
      <c r="D9" s="19"/>
      <c r="E9" s="19"/>
      <c r="F9" s="19"/>
      <c r="G9" s="19"/>
      <c r="H9" s="35"/>
    </row>
    <row r="10" spans="1:9" s="25" customFormat="1" ht="24" customHeight="1" x14ac:dyDescent="0.3">
      <c r="A10" s="4"/>
      <c r="B10" s="31">
        <f t="array" ref="B10:H10">NapokÉsHetek+DATE(NaptáriÉv,3,1)-WEEKDAY(DATE(NaptáriÉv,3,1),(HétKezdete="Monday")+1)+22</f>
        <v>45732</v>
      </c>
      <c r="C10" s="31">
        <v>45733</v>
      </c>
      <c r="D10" s="31">
        <v>45734</v>
      </c>
      <c r="E10" s="31">
        <v>45735</v>
      </c>
      <c r="F10" s="31">
        <v>45736</v>
      </c>
      <c r="G10" s="31">
        <v>45737</v>
      </c>
      <c r="H10" s="31">
        <v>45738</v>
      </c>
    </row>
    <row r="11" spans="1:9" s="26" customFormat="1" ht="56.1" customHeight="1" x14ac:dyDescent="0.3">
      <c r="A11" s="10"/>
      <c r="B11" s="35"/>
      <c r="C11" s="19"/>
      <c r="D11" s="19"/>
      <c r="E11" s="19"/>
      <c r="F11" s="19"/>
      <c r="G11" s="19"/>
      <c r="H11" s="35"/>
    </row>
    <row r="12" spans="1:9" s="25" customFormat="1" ht="24" customHeight="1" x14ac:dyDescent="0.3">
      <c r="A12" s="4"/>
      <c r="B12" s="31">
        <f t="array" ref="B12:H12">NapokÉsHetek+DATE(NaptáriÉv,3,1)-WEEKDAY(DATE(NaptáriÉv,3,1),(HétKezdete="Monday")+1)+29</f>
        <v>45739</v>
      </c>
      <c r="C12" s="31">
        <v>45740</v>
      </c>
      <c r="D12" s="31">
        <v>45741</v>
      </c>
      <c r="E12" s="31">
        <v>45742</v>
      </c>
      <c r="F12" s="31">
        <v>45743</v>
      </c>
      <c r="G12" s="31">
        <v>45744</v>
      </c>
      <c r="H12" s="31">
        <v>45745</v>
      </c>
    </row>
    <row r="13" spans="1:9" s="26" customFormat="1" ht="56.1" customHeight="1" x14ac:dyDescent="0.3">
      <c r="A13" s="10"/>
      <c r="B13" s="35"/>
      <c r="C13" s="19"/>
      <c r="D13" s="19"/>
      <c r="E13" s="19"/>
      <c r="F13" s="19" t="s">
        <v>20</v>
      </c>
      <c r="G13" s="19"/>
      <c r="H13" s="35"/>
    </row>
    <row r="14" spans="1:9" s="25" customFormat="1" ht="24" customHeight="1" x14ac:dyDescent="0.3">
      <c r="A14" s="4"/>
      <c r="B14" s="31">
        <f t="array" ref="B14:C14">NapokÉsHetek+DATE(NaptáriÉv,3,1)-WEEKDAY(DATE(NaptáriÉv,3,1),(HétKezdete="Monday")+1)+36</f>
        <v>45746</v>
      </c>
      <c r="C14" s="31">
        <v>45747</v>
      </c>
      <c r="D14" s="47" t="s">
        <v>8</v>
      </c>
      <c r="E14" s="47"/>
      <c r="F14" s="47"/>
      <c r="G14" s="47"/>
      <c r="H14" s="48"/>
    </row>
    <row r="15" spans="1:9" s="26" customFormat="1" ht="56.1" customHeight="1" x14ac:dyDescent="0.3">
      <c r="A15" s="10"/>
      <c r="B15" s="35"/>
      <c r="C15" s="19"/>
      <c r="D15" s="49"/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Március havi naptár" sqref="A1" xr:uid="{00000000-0002-0000-02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200-000001000000}"/>
    <dataValidation allowBlank="1" showInputMessage="1" showErrorMessage="1" prompt="Automatikusan megállapított hétköznap" sqref="C3:H3" xr:uid="{00000000-0002-0000-02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200-000003000000}"/>
    <dataValidation allowBlank="1" showInputMessage="1" showErrorMessage="1" prompt="Ebbe, illetve a 7., 9., 11., 13. és 15. cellába írhatja a fenti cellában található naptári napra vonatkozó jegyzeteit." sqref="B5" xr:uid="{00000000-0002-0000-0200-000004000000}"/>
    <dataValidation allowBlank="1" showInputMessage="1" prompt="Ebbe a cellába írhatja a havi jegyzeteket." sqref="D15:H15" xr:uid="{00000000-0002-0000-0200-000005000000}"/>
    <dataValidation allowBlank="1" showInputMessage="1" prompt="Az alábbi cellába írhatja a havi jegyzeteket." sqref="D14:H14" xr:uid="{00000000-0002-0000-02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2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showRowColHeaders="0" topLeftCell="A4" workbookViewId="0">
      <selection activeCell="D13" sqref="D13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46" t="str">
        <f>"Április "&amp;NaptáriÉv</f>
        <v>Április 2025</v>
      </c>
      <c r="C2" s="46"/>
      <c r="D2" s="46"/>
      <c r="E2" s="2"/>
      <c r="F2" s="2"/>
      <c r="G2" s="2"/>
      <c r="H2" s="3"/>
    </row>
    <row r="3" spans="1:9" s="25" customFormat="1" ht="24" customHeight="1" x14ac:dyDescent="0.3">
      <c r="A3" s="8"/>
      <c r="B3" s="16" t="str">
        <f>HétKezdete</f>
        <v>vasárnap</v>
      </c>
      <c r="C3" s="17" t="str">
        <f t="shared" ref="C3:H3" si="0">TEXT(C4,"nnnn")</f>
        <v>hétfő</v>
      </c>
      <c r="D3" s="17" t="str">
        <f t="shared" si="0"/>
        <v>kedd</v>
      </c>
      <c r="E3" s="17" t="str">
        <f t="shared" si="0"/>
        <v>szerda</v>
      </c>
      <c r="F3" s="17" t="str">
        <f t="shared" si="0"/>
        <v>csütörtök</v>
      </c>
      <c r="G3" s="17" t="str">
        <f t="shared" si="0"/>
        <v>péntek</v>
      </c>
      <c r="H3" s="18" t="str">
        <f t="shared" si="0"/>
        <v>szombat</v>
      </c>
    </row>
    <row r="4" spans="1:9" s="25" customFormat="1" ht="24" customHeight="1" x14ac:dyDescent="0.3">
      <c r="A4" s="4"/>
      <c r="B4" s="31">
        <f t="array" ref="B4:H4">NapokÉsHetek+DATE(NaptáriÉv,4,1)-WEEKDAY(DATE(NaptáriÉv,4,1),(HétKezdete="Monday")+1)+1</f>
        <v>45746</v>
      </c>
      <c r="C4" s="31">
        <v>45747</v>
      </c>
      <c r="D4" s="31">
        <v>45748</v>
      </c>
      <c r="E4" s="31">
        <v>45749</v>
      </c>
      <c r="F4" s="31">
        <v>45750</v>
      </c>
      <c r="G4" s="31">
        <v>45751</v>
      </c>
      <c r="H4" s="31">
        <v>45752</v>
      </c>
    </row>
    <row r="5" spans="1:9" s="26" customFormat="1" ht="56.1" customHeight="1" x14ac:dyDescent="0.3">
      <c r="A5" s="10"/>
      <c r="B5" s="35"/>
      <c r="C5" s="19"/>
      <c r="D5" s="19"/>
      <c r="E5" s="19"/>
      <c r="F5" s="19"/>
      <c r="G5" s="19"/>
      <c r="H5" s="35"/>
    </row>
    <row r="6" spans="1:9" s="25" customFormat="1" ht="24" customHeight="1" x14ac:dyDescent="0.3">
      <c r="A6" s="4"/>
      <c r="B6" s="31">
        <f t="array" ref="B6:H6">NapokÉsHetek+DATE(NaptáriÉv,4,1)-WEEKDAY(DATE(NaptáriÉv,4,1),(HétKezdete="Monday")+1)+8</f>
        <v>45753</v>
      </c>
      <c r="C6" s="31">
        <v>45754</v>
      </c>
      <c r="D6" s="31">
        <v>45755</v>
      </c>
      <c r="E6" s="31">
        <v>45756</v>
      </c>
      <c r="F6" s="31">
        <v>45757</v>
      </c>
      <c r="G6" s="31">
        <v>45758</v>
      </c>
      <c r="H6" s="31">
        <v>45759</v>
      </c>
    </row>
    <row r="7" spans="1:9" s="26" customFormat="1" ht="56.1" customHeight="1" x14ac:dyDescent="0.3">
      <c r="A7" s="10"/>
      <c r="B7" s="35"/>
      <c r="C7" s="19"/>
      <c r="D7" s="19"/>
      <c r="E7" s="19"/>
      <c r="F7" s="19"/>
      <c r="G7" s="19"/>
      <c r="H7" s="35"/>
    </row>
    <row r="8" spans="1:9" s="25" customFormat="1" ht="24" customHeight="1" x14ac:dyDescent="0.3">
      <c r="A8" s="4"/>
      <c r="B8" s="31">
        <f t="array" ref="B8:H8">NapokÉsHetek+DATE(NaptáriÉv,4,1)-WEEKDAY(DATE(NaptáriÉv,4,1),(HétKezdete="Monday")+1)+15</f>
        <v>45760</v>
      </c>
      <c r="C8" s="31">
        <v>45761</v>
      </c>
      <c r="D8" s="31">
        <v>45762</v>
      </c>
      <c r="E8" s="31">
        <v>45763</v>
      </c>
      <c r="F8" s="31">
        <v>45764</v>
      </c>
      <c r="G8" s="31">
        <v>45765</v>
      </c>
      <c r="H8" s="31">
        <v>45766</v>
      </c>
    </row>
    <row r="9" spans="1:9" s="26" customFormat="1" ht="56.1" customHeight="1" x14ac:dyDescent="0.3">
      <c r="A9" s="10"/>
      <c r="B9" s="35"/>
      <c r="C9" s="19"/>
      <c r="D9" s="19"/>
      <c r="E9" s="19"/>
      <c r="F9" s="19"/>
      <c r="G9" s="37" t="s">
        <v>4</v>
      </c>
      <c r="H9" s="35"/>
    </row>
    <row r="10" spans="1:9" s="25" customFormat="1" ht="24" customHeight="1" x14ac:dyDescent="0.3">
      <c r="A10" s="4"/>
      <c r="B10" s="31">
        <f t="array" ref="B10:H10">NapokÉsHetek+DATE(NaptáriÉv,4,1)-WEEKDAY(DATE(NaptáriÉv,4,1),(HétKezdete="Monday")+1)+22</f>
        <v>45767</v>
      </c>
      <c r="C10" s="31">
        <v>45768</v>
      </c>
      <c r="D10" s="31">
        <v>45769</v>
      </c>
      <c r="E10" s="31">
        <v>45770</v>
      </c>
      <c r="F10" s="31">
        <v>45771</v>
      </c>
      <c r="G10" s="31">
        <v>45772</v>
      </c>
      <c r="H10" s="31">
        <v>45773</v>
      </c>
    </row>
    <row r="11" spans="1:9" s="26" customFormat="1" ht="56.1" customHeight="1" x14ac:dyDescent="0.3">
      <c r="A11" s="10"/>
      <c r="B11" s="35"/>
      <c r="C11" s="37" t="s">
        <v>4</v>
      </c>
      <c r="D11" s="19"/>
      <c r="E11" s="19"/>
      <c r="F11" s="19"/>
      <c r="G11" s="19"/>
      <c r="H11" s="35"/>
    </row>
    <row r="12" spans="1:9" s="25" customFormat="1" ht="24" customHeight="1" x14ac:dyDescent="0.3">
      <c r="A12" s="4"/>
      <c r="B12" s="31">
        <f t="array" ref="B12:H12">NapokÉsHetek+DATE(NaptáriÉv,4,1)-WEEKDAY(DATE(NaptáriÉv,4,1),(HétKezdete="Monday")+1)+29</f>
        <v>45774</v>
      </c>
      <c r="C12" s="31">
        <v>45775</v>
      </c>
      <c r="D12" s="31">
        <v>45776</v>
      </c>
      <c r="E12" s="31">
        <v>45777</v>
      </c>
      <c r="F12" s="31">
        <v>45778</v>
      </c>
      <c r="G12" s="31">
        <v>45779</v>
      </c>
      <c r="H12" s="31">
        <v>45780</v>
      </c>
    </row>
    <row r="13" spans="1:9" s="26" customFormat="1" ht="56.1" customHeight="1" x14ac:dyDescent="0.3">
      <c r="A13" s="10"/>
      <c r="B13" s="35"/>
      <c r="C13" s="19"/>
      <c r="D13" s="19" t="s">
        <v>19</v>
      </c>
      <c r="E13" s="19"/>
      <c r="F13" s="19"/>
      <c r="G13" s="19"/>
      <c r="H13" s="35"/>
    </row>
    <row r="14" spans="1:9" s="25" customFormat="1" ht="24" customHeight="1" x14ac:dyDescent="0.3">
      <c r="A14" s="4"/>
      <c r="B14" s="31">
        <f t="array" ref="B14:C14">NapokÉsHetek+DATE(NaptáriÉv,4,1)-WEEKDAY(DATE(NaptáriÉv,4,1),(HétKezdete="Monday")+1)+36</f>
        <v>45781</v>
      </c>
      <c r="C14" s="31">
        <v>45782</v>
      </c>
      <c r="D14" s="47" t="s">
        <v>8</v>
      </c>
      <c r="E14" s="47"/>
      <c r="F14" s="47"/>
      <c r="G14" s="47"/>
      <c r="H14" s="48"/>
    </row>
    <row r="15" spans="1:9" s="26" customFormat="1" ht="56.1" customHeight="1" x14ac:dyDescent="0.3">
      <c r="A15" s="10"/>
      <c r="B15" s="35"/>
      <c r="C15" s="19"/>
      <c r="D15" s="49"/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3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300-000001000000}"/>
    <dataValidation allowBlank="1" showInputMessage="1" showErrorMessage="1" prompt="Április havi naptár" sqref="A1" xr:uid="{00000000-0002-0000-03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300-000003000000}"/>
    <dataValidation allowBlank="1" showInputMessage="1" prompt="Az alábbi cellába írhatja a havi jegyzeteket." sqref="D14:H14" xr:uid="{00000000-0002-0000-0300-000004000000}"/>
    <dataValidation allowBlank="1" showInputMessage="1" prompt="Ebbe a cellába írhatja a havi jegyzeteket." sqref="D15:H15" xr:uid="{00000000-0002-0000-0300-000005000000}"/>
    <dataValidation allowBlank="1" showInputMessage="1" showErrorMessage="1" prompt="Ebbe, illetve a 7., 9., 11., 13. és 15. cellába írhatja a fenti cellában található naptári napra vonatkozó jegyzeteit." sqref="B5" xr:uid="{00000000-0002-0000-03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3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showRowColHeaders="0" zoomScale="80" zoomScaleNormal="80" workbookViewId="0">
      <selection activeCell="D9" sqref="D9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46" t="str">
        <f>"Május "&amp;NaptáriÉv</f>
        <v>Május 2025</v>
      </c>
      <c r="C2" s="46"/>
      <c r="D2" s="46"/>
      <c r="E2" s="2"/>
      <c r="F2" s="2"/>
      <c r="G2" s="2"/>
      <c r="H2" s="3"/>
    </row>
    <row r="3" spans="1:9" s="25" customFormat="1" ht="24" customHeight="1" x14ac:dyDescent="0.3">
      <c r="A3" s="8"/>
      <c r="B3" s="16" t="str">
        <f>HétKezdete</f>
        <v>vasárnap</v>
      </c>
      <c r="C3" s="17" t="str">
        <f t="shared" ref="C3:H3" si="0">TEXT(C4,"nnnn")</f>
        <v>hétfő</v>
      </c>
      <c r="D3" s="17" t="str">
        <f t="shared" si="0"/>
        <v>kedd</v>
      </c>
      <c r="E3" s="17" t="str">
        <f t="shared" si="0"/>
        <v>szerda</v>
      </c>
      <c r="F3" s="17" t="str">
        <f t="shared" si="0"/>
        <v>csütörtök</v>
      </c>
      <c r="G3" s="17" t="str">
        <f t="shared" si="0"/>
        <v>péntek</v>
      </c>
      <c r="H3" s="18" t="str">
        <f t="shared" si="0"/>
        <v>szombat</v>
      </c>
    </row>
    <row r="4" spans="1:9" s="25" customFormat="1" ht="24" customHeight="1" x14ac:dyDescent="0.3">
      <c r="A4" s="4"/>
      <c r="B4" s="31">
        <f t="array" ref="B4:H4">NapokÉsHetek+DATE(NaptáriÉv,5,1)-WEEKDAY(DATE(NaptáriÉv,5,1),(HétKezdete="Monday")+1)+1</f>
        <v>45774</v>
      </c>
      <c r="C4" s="31">
        <v>45775</v>
      </c>
      <c r="D4" s="31">
        <v>45776</v>
      </c>
      <c r="E4" s="31">
        <v>45777</v>
      </c>
      <c r="F4" s="31">
        <v>45778</v>
      </c>
      <c r="G4" s="31">
        <v>45779</v>
      </c>
      <c r="H4" s="31">
        <v>45780</v>
      </c>
    </row>
    <row r="5" spans="1:9" s="26" customFormat="1" ht="56.1" customHeight="1" x14ac:dyDescent="0.3">
      <c r="A5" s="10"/>
      <c r="B5" s="35"/>
      <c r="C5" s="19"/>
      <c r="D5" s="19"/>
      <c r="E5" s="19"/>
      <c r="F5" s="37" t="s">
        <v>4</v>
      </c>
      <c r="G5" s="37" t="s">
        <v>4</v>
      </c>
      <c r="H5" s="35"/>
    </row>
    <row r="6" spans="1:9" s="25" customFormat="1" ht="24" customHeight="1" x14ac:dyDescent="0.3">
      <c r="A6" s="4"/>
      <c r="B6" s="31">
        <f t="array" ref="B6:H6">NapokÉsHetek+DATE(NaptáriÉv,5,1)-WEEKDAY(DATE(NaptáriÉv,5,1),(HétKezdete="Monday")+1)+8</f>
        <v>45781</v>
      </c>
      <c r="C6" s="31">
        <v>45782</v>
      </c>
      <c r="D6" s="31">
        <v>45783</v>
      </c>
      <c r="E6" s="31">
        <v>45784</v>
      </c>
      <c r="F6" s="31">
        <v>45785</v>
      </c>
      <c r="G6" s="31">
        <v>45786</v>
      </c>
      <c r="H6" s="31">
        <v>45787</v>
      </c>
    </row>
    <row r="7" spans="1:9" s="26" customFormat="1" ht="56.1" customHeight="1" x14ac:dyDescent="0.3">
      <c r="A7" s="10"/>
      <c r="B7" s="35"/>
      <c r="C7" s="19"/>
      <c r="E7" s="19"/>
      <c r="F7" s="19"/>
      <c r="G7" s="19"/>
      <c r="H7" s="35"/>
    </row>
    <row r="8" spans="1:9" s="25" customFormat="1" ht="24" customHeight="1" x14ac:dyDescent="0.3">
      <c r="A8" s="4"/>
      <c r="B8" s="31">
        <f t="array" ref="B8:H8">NapokÉsHetek+DATE(NaptáriÉv,5,1)-WEEKDAY(DATE(NaptáriÉv,5,1),(HétKezdete="Monday")+1)+15</f>
        <v>45788</v>
      </c>
      <c r="C8" s="31">
        <v>45789</v>
      </c>
      <c r="D8" s="31">
        <v>45790</v>
      </c>
      <c r="E8" s="31">
        <v>45791</v>
      </c>
      <c r="F8" s="31">
        <v>45792</v>
      </c>
      <c r="G8" s="31">
        <v>45793</v>
      </c>
      <c r="H8" s="31">
        <v>45794</v>
      </c>
    </row>
    <row r="9" spans="1:9" s="26" customFormat="1" ht="56.1" customHeight="1" x14ac:dyDescent="0.3">
      <c r="A9" s="10"/>
      <c r="B9" s="35"/>
      <c r="C9" s="19"/>
      <c r="D9" s="19" t="s">
        <v>21</v>
      </c>
      <c r="E9" s="19"/>
      <c r="F9" s="19"/>
      <c r="G9" s="19"/>
      <c r="H9" s="32" t="s">
        <v>11</v>
      </c>
    </row>
    <row r="10" spans="1:9" s="25" customFormat="1" ht="24" customHeight="1" x14ac:dyDescent="0.3">
      <c r="A10" s="4"/>
      <c r="B10" s="31">
        <f t="array" ref="B10:H10">NapokÉsHetek+DATE(NaptáriÉv,5,1)-WEEKDAY(DATE(NaptáriÉv,5,1),(HétKezdete="Monday")+1)+22</f>
        <v>45795</v>
      </c>
      <c r="C10" s="31">
        <v>45796</v>
      </c>
      <c r="D10" s="31">
        <v>45797</v>
      </c>
      <c r="E10" s="31">
        <v>45798</v>
      </c>
      <c r="F10" s="31">
        <v>45799</v>
      </c>
      <c r="G10" s="31">
        <v>45800</v>
      </c>
      <c r="H10" s="31">
        <v>45801</v>
      </c>
    </row>
    <row r="11" spans="1:9" s="26" customFormat="1" ht="56.1" customHeight="1" x14ac:dyDescent="0.3">
      <c r="A11" s="10"/>
      <c r="B11" s="35"/>
      <c r="C11" s="19"/>
      <c r="D11" s="19" t="s">
        <v>27</v>
      </c>
      <c r="E11" s="19" t="s">
        <v>28</v>
      </c>
      <c r="F11" s="19"/>
      <c r="G11" s="19"/>
      <c r="H11" s="35"/>
    </row>
    <row r="12" spans="1:9" s="25" customFormat="1" ht="24" customHeight="1" x14ac:dyDescent="0.3">
      <c r="A12" s="4"/>
      <c r="B12" s="31">
        <f t="array" ref="B12:H12">NapokÉsHetek+DATE(NaptáriÉv,5,1)-WEEKDAY(DATE(NaptáriÉv,5,1),(HétKezdete="Monday")+1)+29</f>
        <v>45802</v>
      </c>
      <c r="C12" s="31">
        <v>45803</v>
      </c>
      <c r="D12" s="31">
        <v>45804</v>
      </c>
      <c r="E12" s="31">
        <v>45805</v>
      </c>
      <c r="F12" s="31">
        <v>45806</v>
      </c>
      <c r="G12" s="31">
        <v>45807</v>
      </c>
      <c r="H12" s="31">
        <v>45808</v>
      </c>
    </row>
    <row r="13" spans="1:9" s="26" customFormat="1" ht="56.1" customHeight="1" x14ac:dyDescent="0.3">
      <c r="A13" s="10"/>
      <c r="B13" s="35"/>
      <c r="C13" s="19"/>
      <c r="D13" s="19"/>
      <c r="E13" s="19"/>
      <c r="F13" s="19"/>
      <c r="G13" s="19"/>
      <c r="H13" s="35"/>
    </row>
    <row r="14" spans="1:9" s="25" customFormat="1" ht="24" customHeight="1" x14ac:dyDescent="0.3">
      <c r="A14" s="4"/>
      <c r="B14" s="31">
        <f t="array" ref="B14:C14">NapokÉsHetek+DATE(NaptáriÉv,5,1)-WEEKDAY(DATE(NaptáriÉv,5,1),(HétKezdete="Monday")+1)+36</f>
        <v>45809</v>
      </c>
      <c r="C14" s="31">
        <v>45810</v>
      </c>
      <c r="D14" s="47" t="s">
        <v>8</v>
      </c>
      <c r="E14" s="47"/>
      <c r="F14" s="47"/>
      <c r="G14" s="47"/>
      <c r="H14" s="48"/>
    </row>
    <row r="15" spans="1:9" s="26" customFormat="1" ht="56.1" customHeight="1" x14ac:dyDescent="0.3">
      <c r="A15" s="10"/>
      <c r="B15" s="35"/>
      <c r="C15" s="19"/>
      <c r="D15" s="49" t="s">
        <v>26</v>
      </c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4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400-000001000000}"/>
    <dataValidation allowBlank="1" showInputMessage="1" showErrorMessage="1" prompt="Május havi naptár" sqref="A1" xr:uid="{00000000-0002-0000-04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400-000003000000}"/>
    <dataValidation allowBlank="1" showInputMessage="1" showErrorMessage="1" prompt="Ebbe, illetve a 7., 9., 11., 13. és 15. cellába írhatja a fenti cellában található naptári napra vonatkozó jegyzeteit." sqref="B5" xr:uid="{00000000-0002-0000-0400-000004000000}"/>
    <dataValidation allowBlank="1" showInputMessage="1" prompt="Ebbe a cellába írhatja a havi jegyzeteket." sqref="D15:H15" xr:uid="{00000000-0002-0000-0400-000005000000}"/>
    <dataValidation allowBlank="1" showInputMessage="1" prompt="Az alábbi cellába írhatja a havi jegyzeteket." sqref="D14:H14" xr:uid="{00000000-0002-0000-04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4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showRowColHeaders="0" zoomScale="90" zoomScaleNormal="90" workbookViewId="0">
      <selection activeCell="E7" sqref="E7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1" t="str">
        <f>"Június "&amp;NaptáriÉv</f>
        <v>Június 2025</v>
      </c>
      <c r="C2" s="51"/>
      <c r="D2" s="51"/>
      <c r="E2" s="2"/>
      <c r="F2" s="2"/>
      <c r="G2" s="2"/>
      <c r="H2" s="3"/>
    </row>
    <row r="3" spans="1:9" s="25" customFormat="1" ht="24" customHeight="1" x14ac:dyDescent="0.3">
      <c r="A3" s="8"/>
      <c r="B3" s="20" t="str">
        <f>HétKezdete</f>
        <v>vasárnap</v>
      </c>
      <c r="C3" s="21" t="str">
        <f t="shared" ref="C3:H3" si="0">TEXT(C4,"nnnn")</f>
        <v>hétfő</v>
      </c>
      <c r="D3" s="21" t="str">
        <f t="shared" si="0"/>
        <v>kedd</v>
      </c>
      <c r="E3" s="21" t="str">
        <f t="shared" si="0"/>
        <v>szerda</v>
      </c>
      <c r="F3" s="21" t="str">
        <f t="shared" si="0"/>
        <v>csütörtök</v>
      </c>
      <c r="G3" s="21" t="str">
        <f t="shared" si="0"/>
        <v>péntek</v>
      </c>
      <c r="H3" s="22" t="str">
        <f t="shared" si="0"/>
        <v>szombat</v>
      </c>
    </row>
    <row r="4" spans="1:9" s="25" customFormat="1" ht="24" customHeight="1" x14ac:dyDescent="0.3">
      <c r="A4" s="4"/>
      <c r="B4" s="30">
        <f t="array" ref="B4:H4">NapokÉsHetek+DATE(NaptáriÉv,6,1)-WEEKDAY(DATE(NaptáriÉv,6,1),(HétKezdete="Monday")+1)+1</f>
        <v>45809</v>
      </c>
      <c r="C4" s="30">
        <v>45810</v>
      </c>
      <c r="D4" s="30">
        <v>45811</v>
      </c>
      <c r="E4" s="30">
        <v>45812</v>
      </c>
      <c r="F4" s="30">
        <v>45813</v>
      </c>
      <c r="G4" s="30">
        <v>45814</v>
      </c>
      <c r="H4" s="30">
        <v>45815</v>
      </c>
    </row>
    <row r="5" spans="1:9" s="26" customFormat="1" ht="56.1" customHeight="1" x14ac:dyDescent="0.3">
      <c r="A5" s="10"/>
      <c r="B5" s="38"/>
      <c r="C5" s="23"/>
      <c r="D5" s="23"/>
      <c r="E5" s="23"/>
      <c r="F5" s="23"/>
      <c r="G5" s="23"/>
      <c r="H5" s="38"/>
    </row>
    <row r="6" spans="1:9" s="25" customFormat="1" ht="24" customHeight="1" x14ac:dyDescent="0.3">
      <c r="A6" s="4"/>
      <c r="B6" s="30">
        <f t="array" ref="B6:H6">NapokÉsHetek+DATE(NaptáriÉv,6,1)-WEEKDAY(DATE(NaptáriÉv,6,1),(HétKezdete="Monday")+1)+8</f>
        <v>45816</v>
      </c>
      <c r="C6" s="30">
        <v>45817</v>
      </c>
      <c r="D6" s="30">
        <v>45818</v>
      </c>
      <c r="E6" s="30">
        <v>45819</v>
      </c>
      <c r="F6" s="30">
        <v>45820</v>
      </c>
      <c r="G6" s="30">
        <v>45821</v>
      </c>
      <c r="H6" s="30">
        <v>45822</v>
      </c>
    </row>
    <row r="7" spans="1:9" s="26" customFormat="1" ht="56.1" customHeight="1" x14ac:dyDescent="0.3">
      <c r="A7" s="10"/>
      <c r="B7" s="38"/>
      <c r="C7" s="37" t="s">
        <v>4</v>
      </c>
      <c r="D7" s="23"/>
      <c r="E7" s="23" t="s">
        <v>29</v>
      </c>
      <c r="F7" s="23" t="s">
        <v>29</v>
      </c>
      <c r="G7" s="23"/>
      <c r="H7" s="38"/>
    </row>
    <row r="8" spans="1:9" s="25" customFormat="1" ht="24" customHeight="1" x14ac:dyDescent="0.3">
      <c r="A8" s="4"/>
      <c r="B8" s="30">
        <f t="array" ref="B8:H8">NapokÉsHetek+DATE(NaptáriÉv,6,1)-WEEKDAY(DATE(NaptáriÉv,6,1),(HétKezdete="Monday")+1)+15</f>
        <v>45823</v>
      </c>
      <c r="C8" s="30">
        <v>45824</v>
      </c>
      <c r="D8" s="30">
        <v>45825</v>
      </c>
      <c r="E8" s="30">
        <v>45826</v>
      </c>
      <c r="F8" s="30">
        <v>45827</v>
      </c>
      <c r="G8" s="30">
        <v>45828</v>
      </c>
      <c r="H8" s="30">
        <v>45829</v>
      </c>
    </row>
    <row r="9" spans="1:9" s="26" customFormat="1" ht="56.1" customHeight="1" x14ac:dyDescent="0.3">
      <c r="A9" s="10"/>
      <c r="B9" s="38"/>
      <c r="C9" s="23"/>
      <c r="D9" s="23" t="s">
        <v>29</v>
      </c>
      <c r="E9" s="23" t="s">
        <v>29</v>
      </c>
      <c r="F9" s="23" t="s">
        <v>30</v>
      </c>
      <c r="G9" s="23"/>
      <c r="H9" s="38"/>
    </row>
    <row r="10" spans="1:9" s="25" customFormat="1" ht="24" customHeight="1" x14ac:dyDescent="0.3">
      <c r="A10" s="4"/>
      <c r="B10" s="30">
        <f t="array" ref="B10:H10">NapokÉsHetek+DATE(NaptáriÉv,6,1)-WEEKDAY(DATE(NaptáriÉv,6,1),(HétKezdete="Monday")+1)+22</f>
        <v>45830</v>
      </c>
      <c r="C10" s="30">
        <v>45831</v>
      </c>
      <c r="D10" s="30">
        <v>45832</v>
      </c>
      <c r="E10" s="30">
        <v>45833</v>
      </c>
      <c r="F10" s="30">
        <v>45834</v>
      </c>
      <c r="G10" s="30">
        <v>45835</v>
      </c>
      <c r="H10" s="30">
        <v>45836</v>
      </c>
    </row>
    <row r="11" spans="1:9" s="26" customFormat="1" ht="56.1" customHeight="1" x14ac:dyDescent="0.3">
      <c r="A11" s="10"/>
      <c r="B11" s="38"/>
      <c r="C11" s="23"/>
      <c r="D11" s="23"/>
      <c r="E11" s="23"/>
      <c r="F11" s="23"/>
      <c r="G11" s="23"/>
      <c r="H11" s="38"/>
    </row>
    <row r="12" spans="1:9" s="25" customFormat="1" ht="24" customHeight="1" x14ac:dyDescent="0.3">
      <c r="A12" s="4"/>
      <c r="B12" s="30">
        <f t="array" ref="B12:H12">NapokÉsHetek+DATE(NaptáriÉv,6,1)-WEEKDAY(DATE(NaptáriÉv,6,1),(HétKezdete="Monday")+1)+29</f>
        <v>45837</v>
      </c>
      <c r="C12" s="30">
        <v>45838</v>
      </c>
      <c r="D12" s="30">
        <v>45839</v>
      </c>
      <c r="E12" s="30">
        <v>45840</v>
      </c>
      <c r="F12" s="30">
        <v>45841</v>
      </c>
      <c r="G12" s="30">
        <v>45842</v>
      </c>
      <c r="H12" s="30">
        <v>45843</v>
      </c>
    </row>
    <row r="13" spans="1:9" s="26" customFormat="1" ht="56.1" customHeight="1" x14ac:dyDescent="0.3">
      <c r="A13" s="10"/>
      <c r="B13" s="38"/>
      <c r="C13" s="23"/>
      <c r="D13" s="23"/>
      <c r="E13" s="23"/>
      <c r="F13" s="23"/>
      <c r="G13" s="23"/>
      <c r="H13" s="38"/>
    </row>
    <row r="14" spans="1:9" s="25" customFormat="1" ht="24" customHeight="1" x14ac:dyDescent="0.3">
      <c r="A14" s="4"/>
      <c r="B14" s="30">
        <f t="array" ref="B14:C14">NapokÉsHetek+DATE(NaptáriÉv,6,1)-WEEKDAY(DATE(NaptáriÉv,6,1),(HétKezdete="Monday")+1)+36</f>
        <v>45844</v>
      </c>
      <c r="C14" s="30">
        <v>45845</v>
      </c>
      <c r="D14" s="52" t="s">
        <v>8</v>
      </c>
      <c r="E14" s="52"/>
      <c r="F14" s="52"/>
      <c r="G14" s="52"/>
      <c r="H14" s="53"/>
    </row>
    <row r="15" spans="1:9" s="26" customFormat="1" ht="56.1" customHeight="1" x14ac:dyDescent="0.3">
      <c r="A15" s="10"/>
      <c r="B15" s="38"/>
      <c r="C15" s="23"/>
    </row>
  </sheetData>
  <mergeCells count="2">
    <mergeCell ref="B2:D2"/>
    <mergeCell ref="D14:H14"/>
  </mergeCells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7">
    <dataValidation allowBlank="1" showInputMessage="1" showErrorMessage="1" prompt="Automatikusan megállapított hétköznap" sqref="C3:H3" xr:uid="{00000000-0002-0000-0500-000000000000}"/>
    <dataValidation allowBlank="1" showInputMessage="1" showErrorMessage="1" prompt="Június havi naptár" sqref="A1" xr:uid="{00000000-0002-0000-05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5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500-000003000000}"/>
    <dataValidation allowBlank="1" showInputMessage="1" prompt="Az alábbi cellába írhatja a havi jegyzeteket." sqref="D14:H14" xr:uid="{00000000-0002-0000-0500-000004000000}"/>
    <dataValidation allowBlank="1" showInputMessage="1" showErrorMessage="1" prompt="Ebbe, illetve a 7., 9., 11., 13. és 15. cellába írhatja a fenti cellában található naptári napra vonatkozó jegyzeteit." sqref="B5" xr:uid="{00000000-0002-0000-05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5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showRowColHeaders="0" topLeftCell="A2" zoomScaleNormal="100" workbookViewId="0">
      <selection activeCell="D15" sqref="D15:H15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1" t="str">
        <f>"Július "&amp;NaptáriÉv</f>
        <v>Július 2025</v>
      </c>
      <c r="C2" s="51"/>
      <c r="D2" s="51"/>
      <c r="E2" s="2"/>
      <c r="F2" s="2"/>
      <c r="G2" s="2"/>
      <c r="H2" s="3"/>
    </row>
    <row r="3" spans="1:9" s="25" customFormat="1" ht="24" customHeight="1" x14ac:dyDescent="0.3">
      <c r="A3" s="8"/>
      <c r="B3" s="20" t="str">
        <f>HétKezdete</f>
        <v>vasárnap</v>
      </c>
      <c r="C3" s="21" t="str">
        <f t="shared" ref="C3:H3" si="0">TEXT(C4,"nnnn")</f>
        <v>hétfő</v>
      </c>
      <c r="D3" s="21" t="str">
        <f t="shared" si="0"/>
        <v>kedd</v>
      </c>
      <c r="E3" s="21" t="str">
        <f t="shared" si="0"/>
        <v>szerda</v>
      </c>
      <c r="F3" s="21" t="str">
        <f t="shared" si="0"/>
        <v>csütörtök</v>
      </c>
      <c r="G3" s="21" t="str">
        <f t="shared" si="0"/>
        <v>péntek</v>
      </c>
      <c r="H3" s="22" t="str">
        <f t="shared" si="0"/>
        <v>szombat</v>
      </c>
    </row>
    <row r="4" spans="1:9" s="25" customFormat="1" ht="24" customHeight="1" x14ac:dyDescent="0.3">
      <c r="A4" s="4"/>
      <c r="B4" s="30">
        <f t="array" ref="B4:H4">NapokÉsHetek+DATE(NaptáriÉv,7,1)-WEEKDAY(DATE(NaptáriÉv,7,1),(HétKezdete="Monday")+1)+1</f>
        <v>45837</v>
      </c>
      <c r="C4" s="30">
        <v>45838</v>
      </c>
      <c r="D4" s="30">
        <v>45839</v>
      </c>
      <c r="E4" s="30">
        <v>45840</v>
      </c>
      <c r="F4" s="30">
        <v>45841</v>
      </c>
      <c r="G4" s="30">
        <v>45842</v>
      </c>
      <c r="H4" s="30">
        <v>45843</v>
      </c>
    </row>
    <row r="5" spans="1:9" s="26" customFormat="1" ht="56.1" customHeight="1" x14ac:dyDescent="0.3">
      <c r="A5" s="10"/>
      <c r="B5" s="38"/>
      <c r="C5" s="23"/>
      <c r="D5" s="23"/>
      <c r="E5" s="23"/>
      <c r="F5" s="23"/>
      <c r="G5" s="23"/>
      <c r="H5" s="38"/>
    </row>
    <row r="6" spans="1:9" s="25" customFormat="1" ht="24" customHeight="1" x14ac:dyDescent="0.3">
      <c r="A6" s="4"/>
      <c r="B6" s="30">
        <f t="array" ref="B6:H6">NapokÉsHetek+DATE(NaptáriÉv,7,1)-WEEKDAY(DATE(NaptáriÉv,7,1),(HétKezdete="Monday")+1)+8</f>
        <v>45844</v>
      </c>
      <c r="C6" s="30">
        <v>45845</v>
      </c>
      <c r="D6" s="30">
        <v>45846</v>
      </c>
      <c r="E6" s="30">
        <v>45847</v>
      </c>
      <c r="F6" s="30">
        <v>45848</v>
      </c>
      <c r="G6" s="30">
        <v>45849</v>
      </c>
      <c r="H6" s="30">
        <v>45850</v>
      </c>
    </row>
    <row r="7" spans="1:9" s="26" customFormat="1" ht="56.1" customHeight="1" x14ac:dyDescent="0.3">
      <c r="A7" s="10"/>
      <c r="B7" s="38"/>
      <c r="C7" s="23"/>
      <c r="D7" s="23"/>
      <c r="E7" s="23"/>
      <c r="F7" s="23"/>
      <c r="G7" s="23"/>
      <c r="H7" s="38"/>
    </row>
    <row r="8" spans="1:9" s="25" customFormat="1" ht="24" customHeight="1" x14ac:dyDescent="0.3">
      <c r="A8" s="4"/>
      <c r="B8" s="30">
        <f t="array" ref="B8:H8">NapokÉsHetek+DATE(NaptáriÉv,7,1)-WEEKDAY(DATE(NaptáriÉv,7,1),(HétKezdete="Monday")+1)+15</f>
        <v>45851</v>
      </c>
      <c r="C8" s="30">
        <v>45852</v>
      </c>
      <c r="D8" s="30">
        <v>45853</v>
      </c>
      <c r="E8" s="30">
        <v>45854</v>
      </c>
      <c r="F8" s="30">
        <v>45855</v>
      </c>
      <c r="G8" s="30">
        <v>45856</v>
      </c>
      <c r="H8" s="30">
        <v>45857</v>
      </c>
    </row>
    <row r="9" spans="1:9" s="26" customFormat="1" ht="56.1" customHeight="1" x14ac:dyDescent="0.3">
      <c r="A9" s="10"/>
      <c r="B9" s="38"/>
      <c r="C9" s="23"/>
      <c r="D9" s="23"/>
      <c r="E9" s="23"/>
      <c r="F9" s="23"/>
      <c r="G9" s="23"/>
      <c r="H9" s="38"/>
    </row>
    <row r="10" spans="1:9" s="25" customFormat="1" ht="24" customHeight="1" x14ac:dyDescent="0.3">
      <c r="A10" s="4"/>
      <c r="B10" s="30">
        <f t="array" ref="B10:H10">NapokÉsHetek+DATE(NaptáriÉv,7,1)-WEEKDAY(DATE(NaptáriÉv,7,1),(HétKezdete="Monday")+1)+22</f>
        <v>45858</v>
      </c>
      <c r="C10" s="30">
        <v>45859</v>
      </c>
      <c r="D10" s="30">
        <v>45860</v>
      </c>
      <c r="E10" s="30">
        <v>45861</v>
      </c>
      <c r="F10" s="30">
        <v>45862</v>
      </c>
      <c r="G10" s="30">
        <v>45863</v>
      </c>
      <c r="H10" s="30">
        <v>45864</v>
      </c>
    </row>
    <row r="11" spans="1:9" s="26" customFormat="1" ht="56.1" customHeight="1" x14ac:dyDescent="0.3">
      <c r="A11" s="10"/>
      <c r="B11" s="38"/>
      <c r="C11" s="23"/>
      <c r="D11" s="23"/>
      <c r="E11" s="23"/>
      <c r="F11" s="23"/>
      <c r="G11" s="23"/>
      <c r="H11" s="38"/>
    </row>
    <row r="12" spans="1:9" s="25" customFormat="1" ht="24" customHeight="1" x14ac:dyDescent="0.3">
      <c r="A12" s="4"/>
      <c r="B12" s="30">
        <f t="array" ref="B12:H12">NapokÉsHetek+DATE(NaptáriÉv,7,1)-WEEKDAY(DATE(NaptáriÉv,7,1),(HétKezdete="Monday")+1)+29</f>
        <v>45865</v>
      </c>
      <c r="C12" s="30">
        <v>45866</v>
      </c>
      <c r="D12" s="30">
        <v>45867</v>
      </c>
      <c r="E12" s="30">
        <v>45868</v>
      </c>
      <c r="F12" s="30">
        <v>45869</v>
      </c>
      <c r="G12" s="30">
        <v>45870</v>
      </c>
      <c r="H12" s="30">
        <v>45871</v>
      </c>
    </row>
    <row r="13" spans="1:9" s="26" customFormat="1" ht="56.1" customHeight="1" x14ac:dyDescent="0.3">
      <c r="A13" s="10"/>
      <c r="B13" s="38"/>
      <c r="C13" s="23"/>
      <c r="D13" s="23"/>
      <c r="E13" s="23"/>
      <c r="F13" s="23"/>
      <c r="G13" s="23"/>
      <c r="H13" s="38"/>
    </row>
    <row r="14" spans="1:9" s="25" customFormat="1" ht="24" customHeight="1" x14ac:dyDescent="0.3">
      <c r="A14" s="4"/>
      <c r="B14" s="30">
        <f t="array" ref="B14:C14">NapokÉsHetek+DATE(NaptáriÉv,7,1)-WEEKDAY(DATE(NaptáriÉv,7,1),(HétKezdete="Monday")+1)+36</f>
        <v>45872</v>
      </c>
      <c r="C14" s="30">
        <v>45873</v>
      </c>
      <c r="D14" s="52" t="s">
        <v>8</v>
      </c>
      <c r="E14" s="52"/>
      <c r="F14" s="52"/>
      <c r="G14" s="52"/>
      <c r="H14" s="53"/>
    </row>
    <row r="15" spans="1:9" s="26" customFormat="1" ht="56.1" customHeight="1" x14ac:dyDescent="0.3">
      <c r="A15" s="10"/>
      <c r="B15" s="38"/>
      <c r="C15" s="23"/>
      <c r="D15" s="54" t="s">
        <v>25</v>
      </c>
      <c r="E15" s="54"/>
      <c r="F15" s="54"/>
      <c r="G15" s="54"/>
      <c r="H15" s="55"/>
    </row>
  </sheetData>
  <mergeCells count="3">
    <mergeCell ref="B2:D2"/>
    <mergeCell ref="D14:H14"/>
    <mergeCell ref="D15:H15"/>
  </mergeCells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600-000000000000}"/>
    <dataValidation allowBlank="1" showInputMessage="1" showErrorMessage="1" prompt="Július havi naptár" sqref="A1" xr:uid="{00000000-0002-0000-06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6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600-000003000000}"/>
    <dataValidation allowBlank="1" showInputMessage="1" showErrorMessage="1" prompt="Ebbe, illetve a 7., 9., 11., 13. és 15. cellába írhatja a fenti cellában található naptári napra vonatkozó jegyzeteit." sqref="B5" xr:uid="{00000000-0002-0000-0600-000004000000}"/>
    <dataValidation allowBlank="1" showInputMessage="1" prompt="Ebbe a cellába írhatja a havi jegyzeteket." sqref="D15:H15" xr:uid="{00000000-0002-0000-0600-000005000000}"/>
    <dataValidation allowBlank="1" showInputMessage="1" prompt="Az alábbi cellába írhatja a havi jegyzeteket." sqref="D14:H14" xr:uid="{00000000-0002-0000-06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6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showRowColHeaders="0" topLeftCell="A3" workbookViewId="0">
      <selection activeCell="M15" sqref="M15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1" t="str">
        <f>"Augusztus "&amp;NaptáriÉv</f>
        <v>Augusztus 2025</v>
      </c>
      <c r="C2" s="51"/>
      <c r="D2" s="51"/>
      <c r="E2" s="2"/>
      <c r="F2" s="2"/>
      <c r="G2" s="2"/>
      <c r="H2" s="3"/>
    </row>
    <row r="3" spans="1:9" s="25" customFormat="1" ht="24" customHeight="1" x14ac:dyDescent="0.3">
      <c r="A3" s="8"/>
      <c r="B3" s="20" t="str">
        <f>HétKezdete</f>
        <v>vasárnap</v>
      </c>
      <c r="C3" s="21" t="str">
        <f t="shared" ref="C3:H3" si="0">TEXT(C4,"nnnn")</f>
        <v>hétfő</v>
      </c>
      <c r="D3" s="21" t="str">
        <f t="shared" si="0"/>
        <v>kedd</v>
      </c>
      <c r="E3" s="21" t="str">
        <f t="shared" si="0"/>
        <v>szerda</v>
      </c>
      <c r="F3" s="21" t="str">
        <f t="shared" si="0"/>
        <v>csütörtök</v>
      </c>
      <c r="G3" s="21" t="str">
        <f t="shared" si="0"/>
        <v>péntek</v>
      </c>
      <c r="H3" s="22" t="str">
        <f t="shared" si="0"/>
        <v>szombat</v>
      </c>
    </row>
    <row r="4" spans="1:9" s="25" customFormat="1" ht="24" customHeight="1" x14ac:dyDescent="0.3">
      <c r="A4" s="4"/>
      <c r="B4" s="30">
        <f t="array" ref="B4:H4">NapokÉsHetek+DATE(NaptáriÉv,8,1)-WEEKDAY(DATE(NaptáriÉv,8,1),(HétKezdete="Monday")+1)+1</f>
        <v>45865</v>
      </c>
      <c r="C4" s="30">
        <v>45866</v>
      </c>
      <c r="D4" s="30">
        <v>45867</v>
      </c>
      <c r="E4" s="30">
        <v>45868</v>
      </c>
      <c r="F4" s="30">
        <v>45869</v>
      </c>
      <c r="G4" s="30">
        <v>45870</v>
      </c>
      <c r="H4" s="30">
        <v>45871</v>
      </c>
    </row>
    <row r="5" spans="1:9" s="26" customFormat="1" ht="56.1" customHeight="1" x14ac:dyDescent="0.3">
      <c r="A5" s="10"/>
      <c r="B5" s="38"/>
      <c r="C5" s="23"/>
      <c r="D5" s="23"/>
      <c r="E5" s="23"/>
      <c r="F5" s="23"/>
      <c r="G5" s="23"/>
      <c r="H5" s="38"/>
    </row>
    <row r="6" spans="1:9" s="25" customFormat="1" ht="24" customHeight="1" x14ac:dyDescent="0.3">
      <c r="A6" s="4"/>
      <c r="B6" s="30">
        <f t="array" ref="B6:H6">NapokÉsHetek+DATE(NaptáriÉv,8,1)-WEEKDAY(DATE(NaptáriÉv,8,1),(HétKezdete="Monday")+1)+8</f>
        <v>45872</v>
      </c>
      <c r="C6" s="30">
        <v>45873</v>
      </c>
      <c r="D6" s="30">
        <v>45874</v>
      </c>
      <c r="E6" s="30">
        <v>45875</v>
      </c>
      <c r="F6" s="30">
        <v>45876</v>
      </c>
      <c r="G6" s="30">
        <v>45877</v>
      </c>
      <c r="H6" s="30">
        <v>45878</v>
      </c>
    </row>
    <row r="7" spans="1:9" s="26" customFormat="1" ht="56.1" customHeight="1" x14ac:dyDescent="0.3">
      <c r="A7" s="10"/>
      <c r="B7" s="38"/>
      <c r="C7" s="23"/>
      <c r="D7" s="23"/>
      <c r="E7" s="23"/>
      <c r="F7" s="23"/>
      <c r="G7" s="23"/>
      <c r="H7" s="38"/>
    </row>
    <row r="8" spans="1:9" s="25" customFormat="1" ht="24" customHeight="1" x14ac:dyDescent="0.3">
      <c r="A8" s="4"/>
      <c r="B8" s="30">
        <f t="array" ref="B8:H8">NapokÉsHetek+DATE(NaptáriÉv,8,1)-WEEKDAY(DATE(NaptáriÉv,8,1),(HétKezdete="Monday")+1)+15</f>
        <v>45879</v>
      </c>
      <c r="C8" s="30">
        <v>45880</v>
      </c>
      <c r="D8" s="30">
        <v>45881</v>
      </c>
      <c r="E8" s="30">
        <v>45882</v>
      </c>
      <c r="F8" s="30">
        <v>45883</v>
      </c>
      <c r="G8" s="30">
        <v>45884</v>
      </c>
      <c r="H8" s="30">
        <v>45885</v>
      </c>
    </row>
    <row r="9" spans="1:9" s="26" customFormat="1" ht="56.1" customHeight="1" x14ac:dyDescent="0.3">
      <c r="A9" s="10"/>
      <c r="B9" s="38"/>
      <c r="C9" s="23"/>
      <c r="D9" s="23"/>
      <c r="E9" s="23"/>
      <c r="F9" s="23"/>
      <c r="G9" s="23"/>
      <c r="H9" s="38"/>
    </row>
    <row r="10" spans="1:9" s="25" customFormat="1" ht="24" customHeight="1" x14ac:dyDescent="0.3">
      <c r="A10" s="4"/>
      <c r="B10" s="30">
        <f t="array" ref="B10:H10">NapokÉsHetek+DATE(NaptáriÉv,8,1)-WEEKDAY(DATE(NaptáriÉv,8,1),(HétKezdete="Monday")+1)+22</f>
        <v>45886</v>
      </c>
      <c r="C10" s="30">
        <v>45887</v>
      </c>
      <c r="D10" s="30">
        <v>45888</v>
      </c>
      <c r="E10" s="30">
        <v>45889</v>
      </c>
      <c r="F10" s="30">
        <v>45890</v>
      </c>
      <c r="G10" s="30">
        <v>45891</v>
      </c>
      <c r="H10" s="30">
        <v>45892</v>
      </c>
    </row>
    <row r="11" spans="1:9" s="26" customFormat="1" ht="56.1" customHeight="1" x14ac:dyDescent="0.3">
      <c r="A11" s="10"/>
      <c r="B11" s="38"/>
      <c r="C11" s="23"/>
      <c r="D11" s="23"/>
      <c r="E11" s="37" t="s">
        <v>4</v>
      </c>
      <c r="F11" s="23"/>
      <c r="G11" s="23"/>
      <c r="H11" s="38"/>
    </row>
    <row r="12" spans="1:9" s="25" customFormat="1" ht="24" customHeight="1" x14ac:dyDescent="0.3">
      <c r="A12" s="4"/>
      <c r="B12" s="30">
        <f t="array" ref="B12:H12">NapokÉsHetek+DATE(NaptáriÉv,8,1)-WEEKDAY(DATE(NaptáriÉv,8,1),(HétKezdete="Monday")+1)+29</f>
        <v>45893</v>
      </c>
      <c r="C12" s="30">
        <v>45894</v>
      </c>
      <c r="D12" s="30">
        <v>45895</v>
      </c>
      <c r="E12" s="30">
        <v>45896</v>
      </c>
      <c r="F12" s="30">
        <v>45897</v>
      </c>
      <c r="G12" s="30">
        <v>45898</v>
      </c>
      <c r="H12" s="30">
        <v>45899</v>
      </c>
    </row>
    <row r="13" spans="1:9" s="26" customFormat="1" ht="56.1" customHeight="1" x14ac:dyDescent="0.3">
      <c r="A13" s="10"/>
      <c r="B13" s="38"/>
      <c r="C13" s="23"/>
      <c r="D13" s="23"/>
      <c r="E13" s="23"/>
      <c r="F13" s="23"/>
      <c r="G13" s="23"/>
      <c r="H13" s="38"/>
    </row>
    <row r="14" spans="1:9" s="25" customFormat="1" ht="24" customHeight="1" x14ac:dyDescent="0.3">
      <c r="A14" s="4"/>
      <c r="B14" s="30">
        <f t="array" ref="B14:C14">NapokÉsHetek+DATE(NaptáriÉv,8,1)-WEEKDAY(DATE(NaptáriÉv,8,1),(HétKezdete="Monday")+1)+36</f>
        <v>45900</v>
      </c>
      <c r="C14" s="30">
        <v>45901</v>
      </c>
      <c r="D14" s="52" t="s">
        <v>8</v>
      </c>
      <c r="E14" s="52"/>
      <c r="F14" s="52"/>
      <c r="G14" s="52"/>
      <c r="H14" s="53"/>
    </row>
    <row r="15" spans="1:9" s="26" customFormat="1" ht="56.1" customHeight="1" x14ac:dyDescent="0.3">
      <c r="A15" s="10"/>
      <c r="B15" s="38"/>
      <c r="C15" s="23"/>
      <c r="D15" s="54"/>
      <c r="E15" s="54"/>
      <c r="F15" s="54"/>
      <c r="G15" s="54"/>
      <c r="H15" s="55"/>
    </row>
  </sheetData>
  <mergeCells count="3">
    <mergeCell ref="B2:D2"/>
    <mergeCell ref="D14:H14"/>
    <mergeCell ref="D15:H15"/>
  </mergeCells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7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700-000001000000}"/>
    <dataValidation allowBlank="1" showInputMessage="1" showErrorMessage="1" prompt="Augusztus havi naptár" sqref="A1" xr:uid="{00000000-0002-0000-07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700-000003000000}"/>
    <dataValidation allowBlank="1" showInputMessage="1" prompt="Az alábbi cellába írhatja a havi jegyzeteket." sqref="D14:H14" xr:uid="{00000000-0002-0000-0700-000004000000}"/>
    <dataValidation allowBlank="1" showInputMessage="1" prompt="Ebbe a cellába írhatja a havi jegyzeteket." sqref="D15:H15" xr:uid="{00000000-0002-0000-0700-000005000000}"/>
    <dataValidation allowBlank="1" showInputMessage="1" showErrorMessage="1" prompt="Ebbe, illetve a 7., 9., 11., 13. és 15. cellába írhatja a fenti cellában található naptári napra vonatkozó jegyzeteit." sqref="B5" xr:uid="{00000000-0002-0000-07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7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showRowColHeaders="0" zoomScale="80" zoomScaleNormal="80" workbookViewId="0">
      <selection activeCell="T12" sqref="T12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6" t="str">
        <f>"Szeptember "&amp;NaptáriÉv</f>
        <v>Szeptember 2025</v>
      </c>
      <c r="C2" s="56"/>
      <c r="D2" s="56"/>
      <c r="E2" s="2"/>
      <c r="F2" s="2"/>
      <c r="G2" s="2"/>
      <c r="H2" s="3"/>
    </row>
    <row r="3" spans="1:9" s="25" customFormat="1" ht="24" customHeight="1" x14ac:dyDescent="0.3">
      <c r="A3" s="8"/>
      <c r="B3" s="13" t="str">
        <f>HétKezdete</f>
        <v>vasárnap</v>
      </c>
      <c r="C3" s="14" t="str">
        <f t="shared" ref="C3:H3" si="0">TEXT(C4,"nnnn")</f>
        <v>hétfő</v>
      </c>
      <c r="D3" s="14" t="str">
        <f t="shared" si="0"/>
        <v>kedd</v>
      </c>
      <c r="E3" s="14" t="str">
        <f t="shared" si="0"/>
        <v>szerda</v>
      </c>
      <c r="F3" s="14" t="str">
        <f t="shared" si="0"/>
        <v>csütörtök</v>
      </c>
      <c r="G3" s="14" t="str">
        <f t="shared" si="0"/>
        <v>péntek</v>
      </c>
      <c r="H3" s="15" t="str">
        <f t="shared" si="0"/>
        <v>szombat</v>
      </c>
    </row>
    <row r="4" spans="1:9" s="25" customFormat="1" ht="24" customHeight="1" x14ac:dyDescent="0.3">
      <c r="A4" s="4"/>
      <c r="B4" s="29">
        <f t="array" ref="B4:H4">NapokÉsHetek+DATE(NaptáriÉv,9,1)-WEEKDAY(DATE(NaptáriÉv,9,1),(HétKezdete="Monday")+1)+1</f>
        <v>45900</v>
      </c>
      <c r="C4" s="29">
        <v>45901</v>
      </c>
      <c r="D4" s="29">
        <v>45902</v>
      </c>
      <c r="E4" s="29">
        <v>45903</v>
      </c>
      <c r="F4" s="29">
        <v>45904</v>
      </c>
      <c r="G4" s="29">
        <v>45905</v>
      </c>
      <c r="H4" s="29">
        <v>45906</v>
      </c>
    </row>
    <row r="5" spans="1:9" s="26" customFormat="1" ht="56.1" customHeight="1" x14ac:dyDescent="0.3">
      <c r="A5" s="10"/>
      <c r="B5" s="36"/>
      <c r="C5" s="24"/>
      <c r="D5" s="24"/>
      <c r="E5" s="24"/>
      <c r="F5" s="24"/>
      <c r="G5" s="24"/>
      <c r="H5" s="36"/>
    </row>
    <row r="6" spans="1:9" s="25" customFormat="1" ht="24" customHeight="1" x14ac:dyDescent="0.3">
      <c r="A6" s="4"/>
      <c r="B6" s="29">
        <f t="array" ref="B6:H6">NapokÉsHetek+DATE(NaptáriÉv,9,1)-WEEKDAY(DATE(NaptáriÉv,9,1),(HétKezdete="Monday")+1)+8</f>
        <v>45907</v>
      </c>
      <c r="C6" s="29">
        <v>45908</v>
      </c>
      <c r="D6" s="29">
        <v>45909</v>
      </c>
      <c r="E6" s="29">
        <v>45910</v>
      </c>
      <c r="F6" s="29">
        <v>45911</v>
      </c>
      <c r="G6" s="29">
        <v>45912</v>
      </c>
      <c r="H6" s="29">
        <v>45913</v>
      </c>
    </row>
    <row r="7" spans="1:9" s="26" customFormat="1" ht="56.1" customHeight="1" x14ac:dyDescent="0.3">
      <c r="A7" s="10"/>
      <c r="B7" s="36"/>
      <c r="C7" s="24"/>
      <c r="D7" s="24" t="s">
        <v>31</v>
      </c>
      <c r="E7" s="24"/>
      <c r="F7" s="24"/>
      <c r="G7" s="24"/>
      <c r="H7" s="36"/>
    </row>
    <row r="8" spans="1:9" s="25" customFormat="1" ht="24" customHeight="1" x14ac:dyDescent="0.3">
      <c r="A8" s="4"/>
      <c r="B8" s="29">
        <f t="array" ref="B8:H8">NapokÉsHetek+DATE(NaptáriÉv,9,1)-WEEKDAY(DATE(NaptáriÉv,9,1),(HétKezdete="Monday")+1)+15</f>
        <v>45914</v>
      </c>
      <c r="C8" s="29">
        <v>45915</v>
      </c>
      <c r="D8" s="29">
        <v>45916</v>
      </c>
      <c r="E8" s="29">
        <v>45917</v>
      </c>
      <c r="F8" s="29">
        <v>45918</v>
      </c>
      <c r="G8" s="29">
        <v>45919</v>
      </c>
      <c r="H8" s="29">
        <v>45920</v>
      </c>
    </row>
    <row r="9" spans="1:9" s="26" customFormat="1" ht="56.1" customHeight="1" x14ac:dyDescent="0.3">
      <c r="A9" s="10"/>
      <c r="B9" s="36"/>
      <c r="C9" s="24"/>
      <c r="D9" s="24" t="s">
        <v>32</v>
      </c>
      <c r="E9" s="24"/>
      <c r="G9" s="24"/>
      <c r="H9" s="36"/>
    </row>
    <row r="10" spans="1:9" s="25" customFormat="1" ht="24" customHeight="1" x14ac:dyDescent="0.3">
      <c r="A10" s="4"/>
      <c r="B10" s="29">
        <f t="array" ref="B10:H10">NapokÉsHetek+DATE(NaptáriÉv,9,1)-WEEKDAY(DATE(NaptáriÉv,9,1),(HétKezdete="Monday")+1)+22</f>
        <v>45921</v>
      </c>
      <c r="C10" s="29">
        <v>45922</v>
      </c>
      <c r="D10" s="29">
        <v>45923</v>
      </c>
      <c r="E10" s="29">
        <v>45924</v>
      </c>
      <c r="F10" s="29">
        <v>45925</v>
      </c>
      <c r="G10" s="29">
        <v>45926</v>
      </c>
      <c r="H10" s="29">
        <v>45927</v>
      </c>
    </row>
    <row r="11" spans="1:9" s="26" customFormat="1" ht="56.1" customHeight="1" x14ac:dyDescent="0.3">
      <c r="A11" s="10"/>
      <c r="B11" s="36"/>
      <c r="C11" s="24"/>
      <c r="D11" s="24" t="s">
        <v>34</v>
      </c>
      <c r="E11" s="24"/>
      <c r="F11" s="24" t="s">
        <v>33</v>
      </c>
      <c r="G11" s="24"/>
      <c r="H11" s="36"/>
    </row>
    <row r="12" spans="1:9" s="25" customFormat="1" ht="24" customHeight="1" x14ac:dyDescent="0.3">
      <c r="A12" s="4"/>
      <c r="B12" s="29">
        <f t="array" ref="B12:H12">NapokÉsHetek+DATE(NaptáriÉv,9,1)-WEEKDAY(DATE(NaptáriÉv,9,1),(HétKezdete="Monday")+1)+29</f>
        <v>45928</v>
      </c>
      <c r="C12" s="29">
        <v>45929</v>
      </c>
      <c r="D12" s="29">
        <v>45930</v>
      </c>
      <c r="E12" s="29">
        <v>45931</v>
      </c>
      <c r="F12" s="29">
        <v>45932</v>
      </c>
      <c r="G12" s="29">
        <v>45933</v>
      </c>
      <c r="H12" s="29">
        <v>45934</v>
      </c>
    </row>
    <row r="13" spans="1:9" s="26" customFormat="1" ht="56.1" customHeight="1" x14ac:dyDescent="0.3">
      <c r="A13" s="10"/>
      <c r="B13" s="36"/>
      <c r="C13" s="24"/>
      <c r="D13" s="24" t="s">
        <v>17</v>
      </c>
      <c r="E13" s="24"/>
      <c r="F13" s="24"/>
      <c r="G13" s="24"/>
      <c r="H13" s="36"/>
    </row>
    <row r="14" spans="1:9" s="25" customFormat="1" ht="24" customHeight="1" x14ac:dyDescent="0.3">
      <c r="A14" s="4"/>
      <c r="B14" s="29">
        <f t="array" ref="B14:C14">NapokÉsHetek+DATE(NaptáriÉv,9,1)-WEEKDAY(DATE(NaptáriÉv,9,1),(HétKezdete="Monday")+1)+36</f>
        <v>45935</v>
      </c>
      <c r="C14" s="29">
        <v>45936</v>
      </c>
      <c r="D14" s="57" t="s">
        <v>8</v>
      </c>
      <c r="E14" s="57"/>
      <c r="F14" s="57"/>
      <c r="G14" s="57"/>
      <c r="H14" s="58"/>
    </row>
    <row r="15" spans="1:9" s="26" customFormat="1" ht="56.1" customHeight="1" x14ac:dyDescent="0.3">
      <c r="A15" s="10"/>
      <c r="B15" s="36"/>
      <c r="C15" s="24"/>
      <c r="D15" s="59"/>
      <c r="E15" s="59"/>
      <c r="F15" s="59"/>
      <c r="G15" s="59"/>
      <c r="H15" s="60"/>
    </row>
  </sheetData>
  <mergeCells count="3">
    <mergeCell ref="B2:D2"/>
    <mergeCell ref="D14:H14"/>
    <mergeCell ref="D15:H15"/>
  </mergeCells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8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800-000001000000}"/>
    <dataValidation allowBlank="1" showInputMessage="1" showErrorMessage="1" prompt="Szeptember havi naptár" sqref="A1" xr:uid="{00000000-0002-0000-08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800-000003000000}"/>
    <dataValidation allowBlank="1" showInputMessage="1" showErrorMessage="1" prompt="Ebbe, illetve a 7., 9., 11., 13. és 15. cellába írhatja a fenti cellában található naptári napra vonatkozó jegyzeteit." sqref="B5" xr:uid="{00000000-0002-0000-0800-000004000000}"/>
    <dataValidation allowBlank="1" showInputMessage="1" prompt="Ebbe a cellába írhatja a havi jegyzeteket." sqref="D15:H15" xr:uid="{00000000-0002-0000-0800-000005000000}"/>
    <dataValidation allowBlank="1" showInputMessage="1" prompt="Az alábbi cellába írhatja a havi jegyzeteket." sqref="D14:H14" xr:uid="{00000000-0002-0000-08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8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E4F793B156398468BD6B6BF1D491F9B" ma:contentTypeVersion="1" ma:contentTypeDescription="Új dokumentum létrehozása." ma:contentTypeScope="" ma:versionID="56c584624b2bb1605f12ddd06e140e55">
  <xsd:schema xmlns:xsd="http://www.w3.org/2001/XMLSchema" xmlns:xs="http://www.w3.org/2001/XMLSchema" xmlns:p="http://schemas.microsoft.com/office/2006/metadata/properties" xmlns:ns2="c48e020c-48b9-4203-84bc-cad4fd3f4736" targetNamespace="http://schemas.microsoft.com/office/2006/metadata/properties" ma:root="true" ma:fieldsID="26e05e709cbb8779e7c63452e05e06ee" ns2:_="">
    <xsd:import namespace="c48e020c-48b9-4203-84bc-cad4fd3f4736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8e020c-48b9-4203-84bc-cad4fd3f473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B20271-DBF4-4EBA-824D-0E74CCAA174D}">
  <ds:schemaRefs>
    <ds:schemaRef ds:uri="c48e020c-48b9-4203-84bc-cad4fd3f4736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2BCAB74-E546-4EF8-8D26-A677E65C1D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8e020c-48b9-4203-84bc-cad4fd3f47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12</vt:i4>
      </vt:variant>
      <vt:variant>
        <vt:lpstr>Névvel ellátott tartományok</vt:lpstr>
      </vt:variant>
      <vt:variant>
        <vt:i4>39</vt:i4>
      </vt:variant>
    </vt:vector>
  </HeadingPairs>
  <TitlesOfParts>
    <vt:vector size="51" baseType="lpstr">
      <vt:lpstr>Január</vt:lpstr>
      <vt:lpstr>Február</vt:lpstr>
      <vt:lpstr>Március</vt:lpstr>
      <vt:lpstr>Április</vt:lpstr>
      <vt:lpstr>Május</vt:lpstr>
      <vt:lpstr>Június</vt:lpstr>
      <vt:lpstr>Július</vt:lpstr>
      <vt:lpstr>Augusztus</vt:lpstr>
      <vt:lpstr>Szeptember</vt:lpstr>
      <vt:lpstr>Október</vt:lpstr>
      <vt:lpstr>November</vt:lpstr>
      <vt:lpstr>December</vt:lpstr>
      <vt:lpstr>HétKezdete</vt:lpstr>
      <vt:lpstr>NaptáriÉv</vt:lpstr>
      <vt:lpstr>Április!Nyomtatási_terület</vt:lpstr>
      <vt:lpstr>Augusztus!Nyomtatási_terület</vt:lpstr>
      <vt:lpstr>December!Nyomtatási_terület</vt:lpstr>
      <vt:lpstr>Február!Nyomtatási_terület</vt:lpstr>
      <vt:lpstr>Január!Nyomtatási_terület</vt:lpstr>
      <vt:lpstr>Július!Nyomtatási_terület</vt:lpstr>
      <vt:lpstr>Június!Nyomtatási_terület</vt:lpstr>
      <vt:lpstr>Május!Nyomtatási_terület</vt:lpstr>
      <vt:lpstr>Március!Nyomtatási_terület</vt:lpstr>
      <vt:lpstr>November!Nyomtatási_terület</vt:lpstr>
      <vt:lpstr>Október!Nyomtatási_terület</vt:lpstr>
      <vt:lpstr>Szeptember!Nyomtatási_terület</vt:lpstr>
      <vt:lpstr>OszlopCímTartomány1..H12.1</vt:lpstr>
      <vt:lpstr>OszlopCímTartomány1..H12.10</vt:lpstr>
      <vt:lpstr>OszlopCímTartomány1..H12.11</vt:lpstr>
      <vt:lpstr>OszlopCímTartomány1..H12.12</vt:lpstr>
      <vt:lpstr>OszlopCímTartomány1..H12.2</vt:lpstr>
      <vt:lpstr>OszlopCímTartomány1..H12.3</vt:lpstr>
      <vt:lpstr>OszlopCímTartomány1..H12.4</vt:lpstr>
      <vt:lpstr>OszlopCímTartomány1..H12.5</vt:lpstr>
      <vt:lpstr>OszlopCímTartomány1..H12.6</vt:lpstr>
      <vt:lpstr>OszlopCímTartomány1..H12.7</vt:lpstr>
      <vt:lpstr>OszlopCímTartomány1..H12.8</vt:lpstr>
      <vt:lpstr>OszlopCímTartomány1..H12.9</vt:lpstr>
      <vt:lpstr>OszlopCímTartomány2..C14.1</vt:lpstr>
      <vt:lpstr>OszlopCímTartomány2..C14.10</vt:lpstr>
      <vt:lpstr>OszlopCímTartomány2..C14.11</vt:lpstr>
      <vt:lpstr>OszlopCímTartomány2..C14.12</vt:lpstr>
      <vt:lpstr>OszlopCímTartomány2..C14.2</vt:lpstr>
      <vt:lpstr>OszlopCímTartomány2..C14.3</vt:lpstr>
      <vt:lpstr>OszlopCímTartomány2..C14.4</vt:lpstr>
      <vt:lpstr>OszlopCímTartomány2..C14.5</vt:lpstr>
      <vt:lpstr>OszlopCímTartomány2..C14.6</vt:lpstr>
      <vt:lpstr>OszlopCímTartomány2..C14.7</vt:lpstr>
      <vt:lpstr>OszlopCímTartomány2..C14.8</vt:lpstr>
      <vt:lpstr>OszlopCímTartomány2..C14.9</vt:lpstr>
      <vt:lpstr>SorCímTerület1..K3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2018-10-01T01:21:37Z</dcterms:created>
  <dcterms:modified xsi:type="dcterms:W3CDTF">2025-10-28T09:06:45Z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0x010100AE4F793B156398468BD6B6BF1D491F9B</vt:lpwstr>
  </property>
</Properties>
</file>