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-120" yWindow="-120" windowWidth="29040" windowHeight="15720" tabRatio="788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24" a="1"/>
  <c r="C14" i="24" s="1"/>
  <c r="B12" i="24"/>
  <c r="B12" i="24" a="1"/>
  <c r="G12" i="24" s="1"/>
  <c r="B10" i="24" a="1"/>
  <c r="G10" i="24" s="1"/>
  <c r="B8" i="24" a="1"/>
  <c r="G8" i="24" s="1"/>
  <c r="H6" i="24"/>
  <c r="F6" i="24"/>
  <c r="B6" i="24" a="1"/>
  <c r="G6" i="24" s="1"/>
  <c r="H4" i="24"/>
  <c r="H3" i="24" s="1"/>
  <c r="F4" i="24"/>
  <c r="F3" i="24" s="1"/>
  <c r="D4" i="24"/>
  <c r="D3" i="24" s="1"/>
  <c r="B4" i="24" a="1"/>
  <c r="G4" i="24" s="1"/>
  <c r="G3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 a="1"/>
  <c r="C14" i="22" s="1"/>
  <c r="H12" i="22"/>
  <c r="F12" i="22"/>
  <c r="B12" i="22"/>
  <c r="B12" i="22" a="1"/>
  <c r="G12" i="22" s="1"/>
  <c r="B10" i="22" a="1"/>
  <c r="G10" i="22" s="1"/>
  <c r="H8" i="22"/>
  <c r="F8" i="22"/>
  <c r="D8" i="22"/>
  <c r="B8" i="22"/>
  <c r="B8" i="22" a="1"/>
  <c r="G8" i="22" s="1"/>
  <c r="H6" i="22"/>
  <c r="B6" i="22" a="1"/>
  <c r="G6" i="22" s="1"/>
  <c r="F4" i="22"/>
  <c r="F3" i="22" s="1"/>
  <c r="B4" i="22" a="1"/>
  <c r="G4" i="22" s="1"/>
  <c r="G3" i="22" s="1"/>
  <c r="C14" i="21"/>
  <c r="B14" i="21" a="1"/>
  <c r="B14" i="21" s="1"/>
  <c r="G12" i="21"/>
  <c r="B12" i="21" a="1"/>
  <c r="C12" i="21" s="1"/>
  <c r="G10" i="21"/>
  <c r="C10" i="21"/>
  <c r="B10" i="21" a="1"/>
  <c r="G8" i="21"/>
  <c r="B8" i="21" a="1"/>
  <c r="D8" i="21" s="1"/>
  <c r="H6" i="21"/>
  <c r="D6" i="21"/>
  <c r="B6" i="21" a="1"/>
  <c r="G6" i="21" s="1"/>
  <c r="H4" i="21"/>
  <c r="H3" i="21" s="1"/>
  <c r="F4" i="21"/>
  <c r="F3" i="21" s="1"/>
  <c r="B4" i="21"/>
  <c r="B4" i="21" a="1"/>
  <c r="G4" i="21" s="1"/>
  <c r="G3" i="21" s="1"/>
  <c r="B14" i="20" a="1"/>
  <c r="B14" i="20" s="1"/>
  <c r="B12" i="20" a="1"/>
  <c r="H12" i="20" s="1"/>
  <c r="B10" i="20" a="1"/>
  <c r="H10" i="20" s="1"/>
  <c r="B8" i="20" a="1"/>
  <c r="H8" i="20" s="1"/>
  <c r="B6" i="20" a="1"/>
  <c r="H6" i="20" s="1"/>
  <c r="B4" i="20" a="1"/>
  <c r="H4" i="20" s="1"/>
  <c r="H3" i="20" s="1"/>
  <c r="B14" i="19" a="1"/>
  <c r="C14" i="19" s="1"/>
  <c r="H12" i="19"/>
  <c r="D12" i="19"/>
  <c r="B12" i="19" a="1"/>
  <c r="G12" i="19" s="1"/>
  <c r="H10" i="19"/>
  <c r="F10" i="19"/>
  <c r="B10" i="19"/>
  <c r="B10" i="19" a="1"/>
  <c r="G10" i="19" s="1"/>
  <c r="B8" i="19" a="1"/>
  <c r="G8" i="19" s="1"/>
  <c r="H6" i="19"/>
  <c r="F6" i="19"/>
  <c r="D6" i="19"/>
  <c r="B6" i="19"/>
  <c r="B6" i="19" a="1"/>
  <c r="G6" i="19" s="1"/>
  <c r="H4" i="19"/>
  <c r="H3" i="19" s="1"/>
  <c r="B4" i="19" a="1"/>
  <c r="G4" i="19" s="1"/>
  <c r="G3" i="19" s="1"/>
  <c r="B14" i="18" a="1"/>
  <c r="B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/>
  <c r="B14" i="17" a="1"/>
  <c r="C14" i="17" s="1"/>
  <c r="B12" i="17" a="1"/>
  <c r="G12" i="17" s="1"/>
  <c r="H10" i="17"/>
  <c r="F10" i="17"/>
  <c r="D10" i="17"/>
  <c r="B10" i="17"/>
  <c r="B10" i="17" a="1"/>
  <c r="G10" i="17" s="1"/>
  <c r="H8" i="17"/>
  <c r="B8" i="17" a="1"/>
  <c r="G8" i="17" s="1"/>
  <c r="F6" i="17"/>
  <c r="B6" i="17" a="1"/>
  <c r="G6" i="17" s="1"/>
  <c r="F4" i="17"/>
  <c r="F3" i="17" s="1"/>
  <c r="B4" i="17"/>
  <c r="B4" i="17" a="1"/>
  <c r="G4" i="17" s="1"/>
  <c r="G3" i="17" s="1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H4" i="16" s="1"/>
  <c r="H3" i="16" s="1"/>
  <c r="B14" i="15" a="1"/>
  <c r="C14" i="15" s="1"/>
  <c r="H12" i="15"/>
  <c r="D12" i="15"/>
  <c r="B12" i="15" a="1"/>
  <c r="G12" i="15" s="1"/>
  <c r="H10" i="15"/>
  <c r="F10" i="15"/>
  <c r="B10" i="15"/>
  <c r="B10" i="15" a="1"/>
  <c r="G10" i="15" s="1"/>
  <c r="B8" i="15" a="1"/>
  <c r="G8" i="15" s="1"/>
  <c r="H6" i="15"/>
  <c r="F6" i="15"/>
  <c r="D6" i="15"/>
  <c r="B6" i="15"/>
  <c r="B6" i="15" a="1"/>
  <c r="G6" i="15" s="1"/>
  <c r="H4" i="15"/>
  <c r="H3" i="15" s="1"/>
  <c r="B4" i="15" a="1"/>
  <c r="G4" i="15" s="1"/>
  <c r="G3" i="15" s="1"/>
  <c r="B14" i="14" a="1"/>
  <c r="C14" i="14" s="1"/>
  <c r="B12" i="14" a="1"/>
  <c r="H12" i="14" s="1"/>
  <c r="B10" i="14" a="1"/>
  <c r="G10" i="14" s="1"/>
  <c r="B8" i="14" a="1"/>
  <c r="H8" i="14" s="1"/>
  <c r="B6" i="14" a="1"/>
  <c r="G6" i="14" s="1"/>
  <c r="B4" i="14" a="1"/>
  <c r="H4" i="14" s="1"/>
  <c r="H3" i="14" s="1"/>
  <c r="D12" i="17" l="1"/>
  <c r="B8" i="17"/>
  <c r="F12" i="17"/>
  <c r="B4" i="19"/>
  <c r="F8" i="19"/>
  <c r="B6" i="22"/>
  <c r="F10" i="22"/>
  <c r="B4" i="15"/>
  <c r="F8" i="15"/>
  <c r="D4" i="15"/>
  <c r="D3" i="15" s="1"/>
  <c r="H8" i="15"/>
  <c r="B14" i="15"/>
  <c r="B6" i="17"/>
  <c r="D8" i="17"/>
  <c r="H12" i="17"/>
  <c r="D4" i="19"/>
  <c r="D3" i="19" s="1"/>
  <c r="H8" i="19"/>
  <c r="B14" i="19"/>
  <c r="B8" i="21"/>
  <c r="B4" i="22"/>
  <c r="D6" i="22"/>
  <c r="H10" i="22"/>
  <c r="B10" i="24"/>
  <c r="D12" i="24"/>
  <c r="F4" i="15"/>
  <c r="F3" i="15" s="1"/>
  <c r="B12" i="15"/>
  <c r="D6" i="17"/>
  <c r="F8" i="17"/>
  <c r="F4" i="19"/>
  <c r="F3" i="19" s="1"/>
  <c r="B12" i="19"/>
  <c r="B6" i="21"/>
  <c r="D4" i="22"/>
  <c r="D3" i="22" s="1"/>
  <c r="F6" i="22"/>
  <c r="B14" i="22"/>
  <c r="B8" i="24"/>
  <c r="D10" i="24"/>
  <c r="F12" i="24"/>
  <c r="B6" i="24"/>
  <c r="D8" i="24"/>
  <c r="F10" i="24"/>
  <c r="H12" i="24"/>
  <c r="B8" i="15"/>
  <c r="D10" i="15"/>
  <c r="F12" i="15"/>
  <c r="D4" i="17"/>
  <c r="D3" i="17" s="1"/>
  <c r="H6" i="17"/>
  <c r="B12" i="17"/>
  <c r="C14" i="18"/>
  <c r="B8" i="19"/>
  <c r="D10" i="19"/>
  <c r="F12" i="19"/>
  <c r="D4" i="21"/>
  <c r="D3" i="21" s="1"/>
  <c r="F6" i="21"/>
  <c r="H4" i="22"/>
  <c r="H3" i="22" s="1"/>
  <c r="B10" i="22"/>
  <c r="D12" i="22"/>
  <c r="B4" i="24"/>
  <c r="D6" i="24"/>
  <c r="F8" i="24"/>
  <c r="H10" i="24"/>
  <c r="D8" i="15"/>
  <c r="D8" i="19"/>
  <c r="D10" i="22"/>
  <c r="H8" i="24"/>
  <c r="B14" i="24"/>
  <c r="C4" i="14"/>
  <c r="C3" i="14" s="1"/>
  <c r="E4" i="14"/>
  <c r="E3" i="14" s="1"/>
  <c r="G4" i="14"/>
  <c r="G3" i="14" s="1"/>
  <c r="C8" i="14"/>
  <c r="E8" i="14"/>
  <c r="G8" i="14"/>
  <c r="C12" i="14"/>
  <c r="E12" i="14"/>
  <c r="G12" i="14"/>
  <c r="C4" i="16"/>
  <c r="C3" i="16" s="1"/>
  <c r="E4" i="16"/>
  <c r="E3" i="16" s="1"/>
  <c r="G4" i="16"/>
  <c r="G3" i="16" s="1"/>
  <c r="B4" i="14"/>
  <c r="D4" i="14"/>
  <c r="D3" i="14" s="1"/>
  <c r="F4" i="14"/>
  <c r="F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B14" i="14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B4" i="16"/>
  <c r="D4" i="16"/>
  <c r="D3" i="16" s="1"/>
  <c r="F4" i="16"/>
  <c r="F3" i="16" s="1"/>
  <c r="B6" i="16"/>
  <c r="D6" i="16"/>
  <c r="F6" i="16"/>
  <c r="H6" i="16"/>
  <c r="B8" i="16"/>
  <c r="D8" i="16"/>
  <c r="F8" i="16"/>
  <c r="H8" i="16"/>
  <c r="B10" i="16"/>
  <c r="D10" i="16"/>
  <c r="F10" i="16"/>
  <c r="H10" i="16"/>
  <c r="B12" i="16"/>
  <c r="D12" i="16"/>
  <c r="F12" i="16"/>
  <c r="H12" i="16"/>
  <c r="B14" i="16"/>
  <c r="C4" i="17"/>
  <c r="C3" i="17" s="1"/>
  <c r="E4" i="17"/>
  <c r="E3" i="17" s="1"/>
  <c r="H4" i="17"/>
  <c r="H3" i="17" s="1"/>
  <c r="C4" i="18"/>
  <c r="C3" i="18" s="1"/>
  <c r="C6" i="18"/>
  <c r="C8" i="18"/>
  <c r="C10" i="18"/>
  <c r="C12" i="18"/>
  <c r="C6" i="14"/>
  <c r="E6" i="14"/>
  <c r="C10" i="14"/>
  <c r="E10" i="14"/>
  <c r="C6" i="16"/>
  <c r="E6" i="16"/>
  <c r="C8" i="16"/>
  <c r="E8" i="16"/>
  <c r="C10" i="16"/>
  <c r="E10" i="16"/>
  <c r="C12" i="16"/>
  <c r="E12" i="16"/>
  <c r="H4" i="18"/>
  <c r="H3" i="18" s="1"/>
  <c r="F4" i="18"/>
  <c r="F3" i="18" s="1"/>
  <c r="D4" i="18"/>
  <c r="D3" i="18" s="1"/>
  <c r="B4" i="18"/>
  <c r="E4" i="18"/>
  <c r="E3" i="18" s="1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20"/>
  <c r="C3" i="20" s="1"/>
  <c r="E4" i="20"/>
  <c r="E3" i="20" s="1"/>
  <c r="G4" i="20"/>
  <c r="G3" i="20" s="1"/>
  <c r="C6" i="20"/>
  <c r="E6" i="20"/>
  <c r="G6" i="20"/>
  <c r="C8" i="20"/>
  <c r="E8" i="20"/>
  <c r="G8" i="20"/>
  <c r="C10" i="20"/>
  <c r="E10" i="20"/>
  <c r="G10" i="20"/>
  <c r="C12" i="20"/>
  <c r="E12" i="20"/>
  <c r="G12" i="20"/>
  <c r="C14" i="20"/>
  <c r="H4" i="23"/>
  <c r="H3" i="23" s="1"/>
  <c r="F4" i="23"/>
  <c r="F3" i="23" s="1"/>
  <c r="D4" i="23"/>
  <c r="D3" i="23" s="1"/>
  <c r="B4" i="23"/>
  <c r="E4" i="23"/>
  <c r="E3" i="23" s="1"/>
  <c r="C6" i="17"/>
  <c r="E6" i="17"/>
  <c r="C8" i="17"/>
  <c r="E8" i="17"/>
  <c r="C10" i="17"/>
  <c r="E10" i="17"/>
  <c r="C12" i="17"/>
  <c r="E12" i="17"/>
  <c r="C4" i="19"/>
  <c r="C3" i="19" s="1"/>
  <c r="E4" i="19"/>
  <c r="E3" i="19" s="1"/>
  <c r="C6" i="19"/>
  <c r="E6" i="19"/>
  <c r="C8" i="19"/>
  <c r="E8" i="19"/>
  <c r="C10" i="19"/>
  <c r="E10" i="19"/>
  <c r="C12" i="19"/>
  <c r="E12" i="19"/>
  <c r="B4" i="20"/>
  <c r="D4" i="20"/>
  <c r="D3" i="20" s="1"/>
  <c r="F4" i="20"/>
  <c r="F3" i="20" s="1"/>
  <c r="B6" i="20"/>
  <c r="D6" i="20"/>
  <c r="F6" i="20"/>
  <c r="B8" i="20"/>
  <c r="D8" i="20"/>
  <c r="F8" i="20"/>
  <c r="B10" i="20"/>
  <c r="D10" i="20"/>
  <c r="F10" i="20"/>
  <c r="B12" i="20"/>
  <c r="D12" i="20"/>
  <c r="F12" i="20"/>
  <c r="C4" i="21"/>
  <c r="C3" i="21" s="1"/>
  <c r="E4" i="21"/>
  <c r="E3" i="21" s="1"/>
  <c r="C6" i="21"/>
  <c r="E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4" i="23"/>
  <c r="C3" i="23" s="1"/>
  <c r="G4" i="23"/>
  <c r="G3" i="23" s="1"/>
  <c r="C4" i="22"/>
  <c r="C3" i="22" s="1"/>
  <c r="E4" i="22"/>
  <c r="E3" i="22" s="1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<sst xmlns="http://schemas.openxmlformats.org/spreadsheetml/2006/main" count="57" uniqueCount="24">
  <si>
    <t>Megjegyzések</t>
  </si>
  <si>
    <t xml:space="preserve"> </t>
  </si>
  <si>
    <t>Naptárbeállítások</t>
  </si>
  <si>
    <t>Év</t>
  </si>
  <si>
    <t>Hét kezdete</t>
  </si>
  <si>
    <t>hétfő</t>
  </si>
  <si>
    <t>Áthelyezett munkanap</t>
  </si>
  <si>
    <t>Konzultáció: 
Keretrendszer működése</t>
  </si>
  <si>
    <t>Konzultáció:
SM használata</t>
  </si>
  <si>
    <t>Nemzeti ünnep</t>
  </si>
  <si>
    <t>Szenteste</t>
  </si>
  <si>
    <t>Karácsony</t>
  </si>
  <si>
    <t>Újév</t>
  </si>
  <si>
    <t>Nagypéntek</t>
  </si>
  <si>
    <t>Húsvét</t>
  </si>
  <si>
    <t>Munka ünnepe</t>
  </si>
  <si>
    <t>Pünkösd</t>
  </si>
  <si>
    <t>Mindenszentek</t>
  </si>
  <si>
    <t xml:space="preserve">2026. évi rendszer- csatlakozók 
GAZD oktatása
</t>
  </si>
  <si>
    <t>Oktatás: Hagyaték szakrendszer (sablonkészítés)</t>
  </si>
  <si>
    <t>Oktatás: Hagyaték szakrendszer (felzárkóztató)</t>
  </si>
  <si>
    <t>Oktatás: Ingatlanvagyon-kataszter szakrendszer</t>
  </si>
  <si>
    <t>Oktatás: Ipar- és kereskedelmi szakrendszer (idei változások)</t>
  </si>
  <si>
    <t>Oktatás, és kunzultáció: Adó szakrendszer (Iparűzési adó feldolgozásának gyakorlati tapasztalatai)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</si>
</sst>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6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  <font>
      <sz val="12"/>
      <color rgb="FFFF0000"/>
      <name val="Century Gothic"/>
      <family val="1"/>
      <scheme val="minor"/>
    </font>
    <font>
      <sz val="10"/>
      <color rgb="FFFF0000"/>
      <name val="Century Gothic"/>
      <family val="1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7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16" fillId="38" borderId="10" xfId="0" applyFont="1" applyFill="1" applyBorder="1" applyAlignment="1">
      <alignment horizontal="left" vertical="top" wrapText="1" indent="1"/>
    </xf>
    <xf numFmtId="0" fontId="16" fillId="38" borderId="10" xfId="13" applyFont="1" applyFill="1" applyBorder="1" applyAlignment="1">
      <alignment horizontal="left" vertical="top" wrapText="1" indent="1"/>
    </xf>
    <xf numFmtId="0" fontId="16" fillId="0" borderId="10" xfId="0" applyFont="1" applyFill="1" applyBorder="1" applyAlignment="1">
      <alignment horizontal="left" vertical="top" wrapText="1" indent="1"/>
    </xf>
    <xf numFmtId="166" fontId="34" fillId="0" borderId="20" xfId="13" applyNumberFormat="1" applyFont="1" applyFill="1" applyBorder="1" applyAlignment="1">
      <alignment horizontal="right" vertical="center" wrapText="1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0" fontId="35" fillId="38" borderId="10" xfId="0" applyFont="1" applyFill="1" applyBorder="1" applyAlignment="1">
      <alignment horizontal="left" vertical="top" wrapText="1" indent="1"/>
    </xf>
    <xf numFmtId="166" fontId="34" fillId="0" borderId="9" xfId="12" applyFont="1" applyBorder="1" applyAlignment="1">
      <alignment horizontal="right" indent="1"/>
    </xf>
    <xf numFmtId="166" fontId="34" fillId="0" borderId="14" xfId="12" applyFont="1" applyBorder="1" applyAlignment="1">
      <alignment horizontal="right" vertical="center" indent="1"/>
    </xf>
    <xf numFmtId="166" fontId="34" fillId="0" borderId="14" xfId="12" applyFont="1" applyBorder="1" applyAlignment="1">
      <alignment horizontal="right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26" xfId="13" applyNumberFormat="1" applyFont="1" applyFill="1" applyBorder="1" applyAlignment="1">
      <alignment horizontal="right" vertical="center" wrapText="1" indent="1"/>
    </xf>
    <xf numFmtId="166" fontId="34" fillId="0" borderId="26" xfId="12" applyFont="1" applyBorder="1" applyAlignment="1">
      <alignment horizontal="right" indent="1"/>
    </xf>
    <xf numFmtId="166" fontId="34" fillId="0" borderId="9" xfId="12" applyFont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2" name="Kép 1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3" name="Kép 2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Kép 2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7" t="3576" b="3576"/>
        <a:stretch/>
      </xdr:blipFill>
      <xdr:spPr>
        <a:xfrm>
          <a:off x="4076700" y="114300"/>
          <a:ext cx="49149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B1:L15"/>
  <sheetViews>
    <sheetView showGridLines="0" tabSelected="1" zoomScaleNormal="100" workbookViewId="0">
      <selection activeCell="C11" sqref="C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14.75" style="1" customWidth="1"/>
    <col min="13" max="13" width="1.625" style="1" customWidth="1"/>
    <col min="14" max="16384" width="8.75" style="1"/>
  </cols>
  <sheetData>
    <row r="1" spans="2:12" ht="9" customHeight="1">
      <c r="I1" s="1" t="s">
        <v>1</v>
      </c>
    </row>
    <row r="2" spans="2:12" ht="96" customHeight="1">
      <c r="B2" s="55" t="str">
        <f>"Január "&amp;NaptáriÉv</f>
        <v>Január 2026</v>
      </c>
      <c r="C2" s="55"/>
      <c r="D2" s="55"/>
      <c r="E2" s="2"/>
      <c r="F2" s="2"/>
      <c r="G2" s="2"/>
      <c r="H2" s="3"/>
    </row>
    <row r="3" spans="2:12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  <c r="K3" s="60" t="s">
        <v>2</v>
      </c>
      <c r="L3" s="60"/>
    </row>
    <row r="4" spans="2:12" s="4" customFormat="1" ht="24" customHeight="1">
      <c r="B4" s="29">
        <f t="array" ref="B4:H4">NapokÉsHetek+DATE(NaptáriÉv,1,1)-WEEKDAY(DATE(NaptáriÉv,1,1),(HétKezdete="Hétfő")+1)+1</f>
        <v>46020</v>
      </c>
      <c r="C4" s="29">
        <v>46021</v>
      </c>
      <c r="D4" s="29">
        <v>46022</v>
      </c>
      <c r="E4" s="48">
        <v>46023</v>
      </c>
      <c r="F4" s="29">
        <v>46024</v>
      </c>
      <c r="G4" s="29">
        <v>46025</v>
      </c>
      <c r="H4" s="30">
        <v>46026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47" t="s">
        <v>12</v>
      </c>
      <c r="F5" s="9"/>
      <c r="G5" s="42"/>
      <c r="H5" s="42"/>
      <c r="K5" s="13">
        <v>2026</v>
      </c>
      <c r="L5" s="13" t="s">
        <v>5</v>
      </c>
    </row>
    <row r="6" spans="2:12" s="4" customFormat="1" ht="24" customHeight="1">
      <c r="B6" s="31">
        <f t="array" ref="B6:H6">NapokÉsHetek+DATE(NaptáriÉv,1,1)-WEEKDAY(DATE(NaptáriÉv,1,1),(HétKezdete="Hétfő")+1)+8</f>
        <v>46027</v>
      </c>
      <c r="C6" s="31">
        <v>46028</v>
      </c>
      <c r="D6" s="31">
        <v>46029</v>
      </c>
      <c r="E6" s="31">
        <v>46030</v>
      </c>
      <c r="F6" s="31">
        <v>46031</v>
      </c>
      <c r="G6" s="31">
        <v>46032</v>
      </c>
      <c r="H6" s="31">
        <v>46033</v>
      </c>
    </row>
    <row r="7" spans="2:12" s="10" customFormat="1" ht="56.1" customHeight="1">
      <c r="B7" s="11"/>
      <c r="C7" s="11" t="s">
        <v>18</v>
      </c>
      <c r="D7" s="11"/>
      <c r="E7" s="11"/>
      <c r="F7" s="11"/>
      <c r="G7" s="11" t="s">
        <v>6</v>
      </c>
      <c r="H7" s="43"/>
    </row>
    <row r="8" spans="2:12" s="4" customFormat="1" ht="24" customHeight="1">
      <c r="B8" s="32">
        <f t="array" ref="B8:H8">NapokÉsHetek+DATE(NaptáriÉv,1,1)-WEEKDAY(DATE(NaptáriÉv,1,1),(HétKezdete="Hétfő")+1)+15</f>
        <v>46034</v>
      </c>
      <c r="C8" s="32">
        <v>46035</v>
      </c>
      <c r="D8" s="32">
        <v>46036</v>
      </c>
      <c r="E8" s="32">
        <v>46037</v>
      </c>
      <c r="F8" s="32">
        <v>46038</v>
      </c>
      <c r="G8" s="32">
        <v>46039</v>
      </c>
      <c r="H8" s="32">
        <v>46040</v>
      </c>
    </row>
    <row r="9" spans="2:12" s="10" customFormat="1" ht="56.1" customHeight="1">
      <c r="B9" s="9"/>
      <c r="C9" s="9"/>
      <c r="D9" s="9"/>
      <c r="E9" s="9"/>
      <c r="F9" s="9"/>
      <c r="G9" s="42"/>
      <c r="H9" s="42"/>
    </row>
    <row r="10" spans="2:12" s="4" customFormat="1" ht="24" customHeight="1">
      <c r="B10" s="31">
        <f t="array" ref="B10:H10">NapokÉsHetek+DATE(NaptáriÉv,1,1)-WEEKDAY(DATE(NaptáriÉv,1,1),(HétKezdete="Hétfő")+1)+22</f>
        <v>46041</v>
      </c>
      <c r="C10" s="31">
        <v>46042</v>
      </c>
      <c r="D10" s="31">
        <v>46043</v>
      </c>
      <c r="E10" s="31">
        <v>46044</v>
      </c>
      <c r="F10" s="31">
        <v>46045</v>
      </c>
      <c r="G10" s="31">
        <v>46046</v>
      </c>
      <c r="H10" s="31">
        <v>46047</v>
      </c>
    </row>
    <row r="11" spans="2:12" s="10" customFormat="1" ht="56.1" customHeight="1">
      <c r="B11" s="11"/>
      <c r="C11" s="11"/>
      <c r="D11" s="11"/>
      <c r="E11" s="11"/>
      <c r="F11" s="11"/>
      <c r="G11" s="43"/>
      <c r="H11" s="43"/>
    </row>
    <row r="12" spans="2:12" s="4" customFormat="1" ht="24" customHeight="1">
      <c r="B12" s="32">
        <f t="array" ref="B12:H12">NapokÉsHetek+DATE(NaptáriÉv,1,1)-WEEKDAY(DATE(NaptáriÉv,1,1),(HétKezdete="Hétfő")+1)+29</f>
        <v>46048</v>
      </c>
      <c r="C12" s="32">
        <v>46049</v>
      </c>
      <c r="D12" s="32">
        <v>46050</v>
      </c>
      <c r="E12" s="32">
        <v>46051</v>
      </c>
      <c r="F12" s="32">
        <v>46052</v>
      </c>
      <c r="G12" s="32">
        <v>46053</v>
      </c>
      <c r="H12" s="32">
        <v>46054</v>
      </c>
    </row>
    <row r="13" spans="2:12" s="10" customFormat="1" ht="56.1" customHeight="1">
      <c r="B13" s="9"/>
      <c r="C13" s="9"/>
      <c r="D13" s="9"/>
      <c r="E13" s="9"/>
      <c r="F13" s="9"/>
      <c r="G13" s="42"/>
      <c r="H13" s="42"/>
    </row>
    <row r="14" spans="2:12" s="4" customFormat="1" ht="24" customHeight="1">
      <c r="B14" s="31">
        <f t="array" ref="B14:C14">NapokÉsHetek+DATE(NaptáriÉv,1,1)-WEEKDAY(DATE(NaptáriÉv,1,1),(HétKezdete="Hétfő")+1)+36</f>
        <v>46055</v>
      </c>
      <c r="C14" s="31">
        <v>46056</v>
      </c>
      <c r="D14" s="56" t="s">
        <v>0</v>
      </c>
      <c r="E14" s="56"/>
      <c r="F14" s="56"/>
      <c r="G14" s="56"/>
      <c r="H14" s="57"/>
    </row>
    <row r="15" spans="2:12" s="10" customFormat="1" ht="56.1" customHeight="1">
      <c r="B15" s="11"/>
      <c r="C15" s="11"/>
      <c r="D15" s="58"/>
      <c r="E15" s="58"/>
      <c r="F15" s="58"/>
      <c r="G15" s="58"/>
      <c r="H15" s="59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/>
    <dataValidation allowBlank="1" showInputMessage="1" showErrorMessage="1" prompt="Az alábbi cellában adhatja meg az évet." sqref="K4"/>
    <dataValidation allowBlank="1" showInputMessage="1" showErrorMessage="1" prompt="Válassza ki a hét kezdő napját az alábbi cellában." sqref="L4"/>
    <dataValidation allowBlank="1" showInputMessage="1" showErrorMessage="1" prompt="Ebben a cellában adhatja meg az évet." sqref="K5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Írja be az évet, és válassza ki a naptár kezdőnapját az alábbi cellákban. A Naptár beállításai cellák nem lesznek kinyomtatva" sqref="K3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B1:I15"/>
  <sheetViews>
    <sheetView showGridLines="0" topLeftCell="A4" workbookViewId="0">
      <selection activeCell="D15" sqref="D15:H15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1" t="str">
        <f>"Október "&amp;NaptáriÉv</f>
        <v>Október 2026</v>
      </c>
      <c r="C2" s="71"/>
      <c r="D2" s="71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NapokÉsHetek+DATE(NaptáriÉv,10,1)-WEEKDAY(DATE(NaptáriÉv,10,1),(HétKezdete="Hétfő")+1)+1</f>
        <v>46293</v>
      </c>
      <c r="C4" s="33">
        <v>46294</v>
      </c>
      <c r="D4" s="33">
        <v>46295</v>
      </c>
      <c r="E4" s="33">
        <v>46296</v>
      </c>
      <c r="F4" s="33">
        <v>46297</v>
      </c>
      <c r="G4" s="33">
        <v>46298</v>
      </c>
      <c r="H4" s="33">
        <v>46299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NapokÉsHetek+DATE(NaptáriÉv,10,1)-WEEKDAY(DATE(NaptáriÉv,10,1),(HétKezdete="Hétfő")+1)+8</f>
        <v>46300</v>
      </c>
      <c r="C6" s="34">
        <v>46301</v>
      </c>
      <c r="D6" s="34">
        <v>46302</v>
      </c>
      <c r="E6" s="34">
        <v>46303</v>
      </c>
      <c r="F6" s="34">
        <v>46304</v>
      </c>
      <c r="G6" s="34">
        <v>46305</v>
      </c>
      <c r="H6" s="34">
        <v>46306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NapokÉsHetek+DATE(NaptáriÉv,10,1)-WEEKDAY(DATE(NaptáriÉv,10,1),(HétKezdete="Hétfő")+1)+15</f>
        <v>46307</v>
      </c>
      <c r="C8" s="35">
        <v>46308</v>
      </c>
      <c r="D8" s="35">
        <v>46309</v>
      </c>
      <c r="E8" s="35">
        <v>46310</v>
      </c>
      <c r="F8" s="35">
        <v>46311</v>
      </c>
      <c r="G8" s="35">
        <v>46312</v>
      </c>
      <c r="H8" s="35">
        <v>46313</v>
      </c>
    </row>
    <row r="9" spans="2:9" s="10" customFormat="1" ht="56.1" customHeight="1">
      <c r="B9" s="28"/>
      <c r="C9" s="28" t="s">
        <v>20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NapokÉsHetek+DATE(NaptáriÉv,10,1)-WEEKDAY(DATE(NaptáriÉv,10,1),(HétKezdete="Hétfő")+1)+22</f>
        <v>46314</v>
      </c>
      <c r="C10" s="34">
        <v>46315</v>
      </c>
      <c r="D10" s="34">
        <v>46316</v>
      </c>
      <c r="E10" s="34">
        <v>46317</v>
      </c>
      <c r="F10" s="52">
        <v>46318</v>
      </c>
      <c r="G10" s="34">
        <v>46319</v>
      </c>
      <c r="H10" s="34">
        <v>46320</v>
      </c>
    </row>
    <row r="11" spans="2:9" s="10" customFormat="1" ht="56.1" customHeight="1">
      <c r="B11" s="27"/>
      <c r="C11" s="27" t="s">
        <v>22</v>
      </c>
      <c r="D11" s="27"/>
      <c r="E11" s="27"/>
      <c r="F11" s="42" t="s">
        <v>9</v>
      </c>
      <c r="G11" s="42"/>
      <c r="H11" s="42"/>
    </row>
    <row r="12" spans="2:9" s="4" customFormat="1" ht="24" customHeight="1">
      <c r="B12" s="35">
        <f t="array" ref="B12:H12">NapokÉsHetek+DATE(NaptáriÉv,10,1)-WEEKDAY(DATE(NaptáriÉv,10,1),(HétKezdete="Hétfő")+1)+29</f>
        <v>46321</v>
      </c>
      <c r="C12" s="35">
        <v>46322</v>
      </c>
      <c r="D12" s="35">
        <v>46323</v>
      </c>
      <c r="E12" s="35">
        <v>46324</v>
      </c>
      <c r="F12" s="35">
        <v>46325</v>
      </c>
      <c r="G12" s="35">
        <v>46326</v>
      </c>
      <c r="H12" s="35">
        <v>46327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NapokÉsHetek+DATE(NaptáriÉv,10,1)-WEEKDAY(DATE(NaptáriÉv,10,1),(HétKezdete="Hétfő")+1)+36</f>
        <v>46328</v>
      </c>
      <c r="C14" s="34">
        <v>46329</v>
      </c>
      <c r="D14" s="72" t="s">
        <v>0</v>
      </c>
      <c r="E14" s="72"/>
      <c r="F14" s="72"/>
      <c r="G14" s="72"/>
      <c r="H14" s="73"/>
    </row>
    <row r="15" spans="2:9" s="10" customFormat="1" ht="56.1" customHeight="1">
      <c r="B15" s="27"/>
      <c r="C15" s="27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Októ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B1:I15"/>
  <sheetViews>
    <sheetView showGridLines="0" topLeftCell="A4" workbookViewId="0">
      <selection activeCell="O9" sqref="O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1" t="str">
        <f>"November "&amp;NaptáriÉv</f>
        <v>November 2026</v>
      </c>
      <c r="C2" s="71"/>
      <c r="D2" s="71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NapokÉsHetek+DATE(NaptáriÉv,11,1)-WEEKDAY(DATE(NaptáriÉv,11,1),(HétKezdete="Hétfő")+1)+1</f>
        <v>46321</v>
      </c>
      <c r="C4" s="33">
        <v>46322</v>
      </c>
      <c r="D4" s="33">
        <v>46323</v>
      </c>
      <c r="E4" s="33">
        <v>46324</v>
      </c>
      <c r="F4" s="33">
        <v>46325</v>
      </c>
      <c r="G4" s="33">
        <v>46326</v>
      </c>
      <c r="H4" s="53">
        <v>46327</v>
      </c>
    </row>
    <row r="5" spans="2:9" s="10" customFormat="1" ht="56.1" customHeight="1">
      <c r="B5" s="28"/>
      <c r="C5" s="28"/>
      <c r="D5" s="28"/>
      <c r="E5" s="28"/>
      <c r="F5" s="28"/>
      <c r="G5" s="42"/>
      <c r="H5" s="42" t="s">
        <v>17</v>
      </c>
    </row>
    <row r="6" spans="2:9" s="4" customFormat="1" ht="24" customHeight="1">
      <c r="B6" s="34">
        <f t="array" ref="B6:H6">NapokÉsHetek+DATE(NaptáriÉv,11,1)-WEEKDAY(DATE(NaptáriÉv,11,1),(HétKezdete="Hétfő")+1)+8</f>
        <v>46328</v>
      </c>
      <c r="C6" s="34">
        <v>46329</v>
      </c>
      <c r="D6" s="34">
        <v>46330</v>
      </c>
      <c r="E6" s="34">
        <v>46331</v>
      </c>
      <c r="F6" s="34">
        <v>46332</v>
      </c>
      <c r="G6" s="34">
        <v>46333</v>
      </c>
      <c r="H6" s="34">
        <v>46334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NapokÉsHetek+DATE(NaptáriÉv,11,1)-WEEKDAY(DATE(NaptáriÉv,11,1),(HétKezdete="Hétfő")+1)+15</f>
        <v>46335</v>
      </c>
      <c r="C8" s="35">
        <v>46336</v>
      </c>
      <c r="D8" s="35">
        <v>46337</v>
      </c>
      <c r="E8" s="35">
        <v>46338</v>
      </c>
      <c r="F8" s="35">
        <v>46339</v>
      </c>
      <c r="G8" s="35">
        <v>46340</v>
      </c>
      <c r="H8" s="35">
        <v>46341</v>
      </c>
    </row>
    <row r="9" spans="2:9" s="10" customFormat="1" ht="56.1" customHeight="1">
      <c r="B9" s="28"/>
      <c r="C9" s="28" t="s">
        <v>19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NapokÉsHetek+DATE(NaptáriÉv,11,1)-WEEKDAY(DATE(NaptáriÉv,11,1),(HétKezdete="Hétfő")+1)+22</f>
        <v>46342</v>
      </c>
      <c r="C10" s="34">
        <v>46343</v>
      </c>
      <c r="D10" s="34">
        <v>46344</v>
      </c>
      <c r="E10" s="34">
        <v>46345</v>
      </c>
      <c r="F10" s="34">
        <v>46346</v>
      </c>
      <c r="G10" s="34">
        <v>46347</v>
      </c>
      <c r="H10" s="34">
        <v>46348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NapokÉsHetek+DATE(NaptáriÉv,11,1)-WEEKDAY(DATE(NaptáriÉv,11,1),(HétKezdete="Hétfő")+1)+29</f>
        <v>46349</v>
      </c>
      <c r="C12" s="35">
        <v>46350</v>
      </c>
      <c r="D12" s="35">
        <v>46351</v>
      </c>
      <c r="E12" s="35">
        <v>46352</v>
      </c>
      <c r="F12" s="35">
        <v>46353</v>
      </c>
      <c r="G12" s="35">
        <v>46354</v>
      </c>
      <c r="H12" s="35">
        <v>46355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NapokÉsHetek+DATE(NaptáriÉv,11,1)-WEEKDAY(DATE(NaptáriÉv,11,1),(HétKezdete="Hétfő")+1)+36</f>
        <v>46356</v>
      </c>
      <c r="C14" s="34">
        <v>46357</v>
      </c>
      <c r="D14" s="72" t="s">
        <v>0</v>
      </c>
      <c r="E14" s="72"/>
      <c r="F14" s="72"/>
      <c r="G14" s="72"/>
      <c r="H14" s="73"/>
    </row>
    <row r="15" spans="2:9" s="10" customFormat="1" ht="56.1" customHeight="1">
      <c r="B15" s="27"/>
      <c r="C15" s="27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Nov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B1:I15"/>
  <sheetViews>
    <sheetView showGridLines="0" workbookViewId="0">
      <selection activeCell="F12" sqref="F12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5" t="str">
        <f>"December "&amp;NaptáriÉv</f>
        <v>December 2026</v>
      </c>
      <c r="C2" s="55"/>
      <c r="D2" s="5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NapokÉsHetek+DATE(NaptáriÉv,12,1)-WEEKDAY(DATE(NaptáriÉv,12,1),(HétKezdete="Hétfő")+1)+1</f>
        <v>46356</v>
      </c>
      <c r="C4" s="29">
        <v>46357</v>
      </c>
      <c r="D4" s="29">
        <v>46358</v>
      </c>
      <c r="E4" s="29">
        <v>46359</v>
      </c>
      <c r="F4" s="29">
        <v>46360</v>
      </c>
      <c r="G4" s="29">
        <v>46361</v>
      </c>
      <c r="H4" s="30">
        <v>46362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NapokÉsHetek+DATE(NaptáriÉv,12,1)-WEEKDAY(DATE(NaptáriÉv,12,1),(HétKezdete="Hétfő")+1)+8</f>
        <v>46363</v>
      </c>
      <c r="C6" s="31">
        <v>46364</v>
      </c>
      <c r="D6" s="31">
        <v>46365</v>
      </c>
      <c r="E6" s="31">
        <v>46366</v>
      </c>
      <c r="F6" s="31">
        <v>46367</v>
      </c>
      <c r="G6" s="31">
        <v>46368</v>
      </c>
      <c r="H6" s="31">
        <v>46369</v>
      </c>
    </row>
    <row r="7" spans="2:9" s="10" customFormat="1" ht="56.1" customHeight="1">
      <c r="B7" s="11"/>
      <c r="C7" s="11"/>
      <c r="D7" s="11"/>
      <c r="E7" s="11"/>
      <c r="F7" s="11"/>
      <c r="G7" s="44" t="s">
        <v>6</v>
      </c>
      <c r="H7" s="42"/>
    </row>
    <row r="8" spans="2:9" s="4" customFormat="1" ht="24" customHeight="1">
      <c r="B8" s="32">
        <f t="array" ref="B8:H8">NapokÉsHetek+DATE(NaptáriÉv,12,1)-WEEKDAY(DATE(NaptáriÉv,12,1),(HétKezdete="Hétfő")+1)+15</f>
        <v>46370</v>
      </c>
      <c r="C8" s="32">
        <v>46371</v>
      </c>
      <c r="D8" s="32">
        <v>46372</v>
      </c>
      <c r="E8" s="32">
        <v>46373</v>
      </c>
      <c r="F8" s="32">
        <v>46374</v>
      </c>
      <c r="G8" s="32">
        <v>46375</v>
      </c>
      <c r="H8" s="32">
        <v>46376</v>
      </c>
    </row>
    <row r="9" spans="2:9" s="10" customFormat="1" ht="56.1" customHeight="1">
      <c r="B9" s="9"/>
      <c r="C9" s="9"/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NapokÉsHetek+DATE(NaptáriÉv,12,1)-WEEKDAY(DATE(NaptáriÉv,12,1),(HétKezdete="Hétfő")+1)+22</f>
        <v>46377</v>
      </c>
      <c r="C10" s="31">
        <v>46378</v>
      </c>
      <c r="D10" s="31">
        <v>46379</v>
      </c>
      <c r="E10" s="31">
        <v>46380</v>
      </c>
      <c r="F10" s="46">
        <v>46381</v>
      </c>
      <c r="G10" s="46">
        <v>46382</v>
      </c>
      <c r="H10" s="31">
        <v>46383</v>
      </c>
    </row>
    <row r="11" spans="2:9" s="10" customFormat="1" ht="56.1" customHeight="1">
      <c r="B11" s="11"/>
      <c r="C11" s="11"/>
      <c r="D11" s="11"/>
      <c r="E11" s="42" t="s">
        <v>10</v>
      </c>
      <c r="F11" s="47" t="s">
        <v>11</v>
      </c>
      <c r="G11" s="47" t="s">
        <v>11</v>
      </c>
      <c r="H11" s="42"/>
    </row>
    <row r="12" spans="2:9" s="4" customFormat="1" ht="24" customHeight="1">
      <c r="B12" s="32">
        <f t="array" ref="B12:H12">NapokÉsHetek+DATE(NaptáriÉv,12,1)-WEEKDAY(DATE(NaptáriÉv,12,1),(HétKezdete="Hétfő")+1)+29</f>
        <v>46384</v>
      </c>
      <c r="C12" s="32">
        <v>46385</v>
      </c>
      <c r="D12" s="32">
        <v>46386</v>
      </c>
      <c r="E12" s="32">
        <v>46387</v>
      </c>
      <c r="F12" s="54">
        <v>46388</v>
      </c>
      <c r="G12" s="32">
        <v>46389</v>
      </c>
      <c r="H12" s="32">
        <v>46390</v>
      </c>
    </row>
    <row r="13" spans="2:9" s="10" customFormat="1" ht="56.1" customHeight="1">
      <c r="B13" s="9"/>
      <c r="C13" s="9"/>
      <c r="D13" s="9"/>
      <c r="E13" s="9"/>
      <c r="F13" s="42" t="s">
        <v>12</v>
      </c>
      <c r="G13" s="42"/>
      <c r="H13" s="42"/>
    </row>
    <row r="14" spans="2:9" s="4" customFormat="1" ht="24" customHeight="1">
      <c r="B14" s="31">
        <f t="array" ref="B14:C14">NapokÉsHetek+DATE(NaptáriÉv,12,1)-WEEKDAY(DATE(NaptáriÉv,12,1),(HétKezdete="Hétfő")+1)+36</f>
        <v>46391</v>
      </c>
      <c r="C14" s="31">
        <v>46392</v>
      </c>
      <c r="D14" s="56" t="s">
        <v>0</v>
      </c>
      <c r="E14" s="56"/>
      <c r="F14" s="56"/>
      <c r="G14" s="56"/>
      <c r="H14" s="57"/>
    </row>
    <row r="15" spans="2:9" s="10" customFormat="1" ht="56.1" customHeight="1">
      <c r="B15" s="11"/>
      <c r="C15" s="11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Dec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L13" sqref="L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5" t="str">
        <f>"Február "&amp;NaptáriÉv</f>
        <v>Február 2026</v>
      </c>
      <c r="C2" s="55"/>
      <c r="D2" s="5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NapokÉsHetek+DATE(NaptáriÉv,2,1)-WEEKDAY(DATE(NaptáriÉv,2,1),(HétKezdete="Hétfő")+1)+1</f>
        <v>46048</v>
      </c>
      <c r="C4" s="29">
        <v>46049</v>
      </c>
      <c r="D4" s="29">
        <v>46050</v>
      </c>
      <c r="E4" s="29">
        <v>46051</v>
      </c>
      <c r="F4" s="29">
        <v>46052</v>
      </c>
      <c r="G4" s="29">
        <v>46053</v>
      </c>
      <c r="H4" s="30">
        <v>46054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NapokÉsHetek+DATE(NaptáriÉv,2,1)-WEEKDAY(DATE(NaptáriÉv,2,1),(HétKezdete="Hétfő")+1)+8</f>
        <v>46055</v>
      </c>
      <c r="C6" s="31">
        <v>46056</v>
      </c>
      <c r="D6" s="31">
        <v>46057</v>
      </c>
      <c r="E6" s="31">
        <v>46058</v>
      </c>
      <c r="F6" s="31">
        <v>46059</v>
      </c>
      <c r="G6" s="31">
        <v>46060</v>
      </c>
      <c r="H6" s="31">
        <v>46061</v>
      </c>
    </row>
    <row r="7" spans="2:9" s="10" customFormat="1" ht="56.1" customHeight="1">
      <c r="B7" s="11"/>
      <c r="C7" s="11"/>
      <c r="D7" s="11"/>
      <c r="E7" s="11"/>
      <c r="F7" s="11"/>
      <c r="G7" s="42"/>
      <c r="H7" s="42"/>
    </row>
    <row r="8" spans="2:9" s="4" customFormat="1" ht="24" customHeight="1">
      <c r="B8" s="32">
        <f t="array" ref="B8:H8">NapokÉsHetek+DATE(NaptáriÉv,2,1)-WEEKDAY(DATE(NaptáriÉv,2,1),(HétKezdete="Hétfő")+1)+15</f>
        <v>46062</v>
      </c>
      <c r="C8" s="32">
        <v>46063</v>
      </c>
      <c r="D8" s="32">
        <v>46064</v>
      </c>
      <c r="E8" s="32">
        <v>46065</v>
      </c>
      <c r="F8" s="32">
        <v>46066</v>
      </c>
      <c r="G8" s="32">
        <v>46067</v>
      </c>
      <c r="H8" s="32">
        <v>46068</v>
      </c>
    </row>
    <row r="9" spans="2:9" s="10" customFormat="1" ht="56.1" customHeight="1">
      <c r="B9" s="9"/>
      <c r="C9" s="11" t="s">
        <v>18</v>
      </c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NapokÉsHetek+DATE(NaptáriÉv,2,1)-WEEKDAY(DATE(NaptáriÉv,2,1),(HétKezdete="Hétfő")+1)+22</f>
        <v>46069</v>
      </c>
      <c r="C10" s="31">
        <v>46070</v>
      </c>
      <c r="D10" s="31">
        <v>46071</v>
      </c>
      <c r="E10" s="31">
        <v>46072</v>
      </c>
      <c r="F10" s="31">
        <v>46073</v>
      </c>
      <c r="G10" s="31">
        <v>46074</v>
      </c>
      <c r="H10" s="31">
        <v>46075</v>
      </c>
    </row>
    <row r="11" spans="2:9" s="10" customFormat="1" ht="56.1" customHeight="1">
      <c r="B11" s="11"/>
      <c r="C11" s="11" t="s">
        <v>18</v>
      </c>
      <c r="D11" s="11"/>
      <c r="E11" s="9" t="s">
        <v>21</v>
      </c>
      <c r="F11" s="11"/>
      <c r="G11" s="42"/>
      <c r="H11" s="42"/>
    </row>
    <row r="12" spans="2:9" s="4" customFormat="1" ht="24" customHeight="1">
      <c r="B12" s="32">
        <f t="array" ref="B12:H12">NapokÉsHetek+DATE(NaptáriÉv,2,1)-WEEKDAY(DATE(NaptáriÉv,2,1),(HétKezdete="Hétfő")+1)+29</f>
        <v>46076</v>
      </c>
      <c r="C12" s="32">
        <v>46077</v>
      </c>
      <c r="D12" s="32">
        <v>46078</v>
      </c>
      <c r="E12" s="32">
        <v>46079</v>
      </c>
      <c r="F12" s="32">
        <v>46080</v>
      </c>
      <c r="G12" s="32">
        <v>46081</v>
      </c>
      <c r="H12" s="32">
        <v>46082</v>
      </c>
    </row>
    <row r="13" spans="2:9" s="10" customFormat="1" ht="56.1" customHeight="1">
      <c r="B13" s="9"/>
      <c r="C13" s="11" t="s">
        <v>18</v>
      </c>
      <c r="D13" s="9"/>
      <c r="E13" s="9"/>
      <c r="F13" s="9"/>
      <c r="G13" s="42"/>
      <c r="H13" s="42"/>
    </row>
    <row r="14" spans="2:9" s="4" customFormat="1" ht="24" customHeight="1">
      <c r="B14" s="31">
        <f t="array" ref="B14:C14">NapokÉsHetek+DATE(NaptáriÉv,2,1)-WEEKDAY(DATE(NaptáriÉv,2,1),(HétKezdete="Hétfő")+1)+36</f>
        <v>46083</v>
      </c>
      <c r="C14" s="31">
        <v>46084</v>
      </c>
      <c r="D14" s="56" t="s">
        <v>0</v>
      </c>
      <c r="E14" s="56"/>
      <c r="F14" s="56"/>
      <c r="G14" s="56"/>
      <c r="H14" s="57"/>
    </row>
    <row r="15" spans="2:9" s="10" customFormat="1" ht="56.1" customHeight="1">
      <c r="B15" s="11"/>
      <c r="C15" s="11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showErrorMessage="1" prompt="Február havi naptár" sqref="A1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B1:I15"/>
  <sheetViews>
    <sheetView showGridLines="0" topLeftCell="A4" zoomScaleNormal="100" workbookViewId="0">
      <selection activeCell="H8" sqref="H8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1" t="str">
        <f>"Március "&amp;NaptáriÉv</f>
        <v>Március 2026</v>
      </c>
      <c r="C2" s="61"/>
      <c r="D2" s="61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NapokÉsHetek+DATE(NaptáriÉv,3,1)-WEEKDAY(DATE(NaptáriÉv,3,1),(HétKezdete="Hétfő")+1)+1</f>
        <v>46076</v>
      </c>
      <c r="C4" s="39">
        <v>46077</v>
      </c>
      <c r="D4" s="39">
        <v>46078</v>
      </c>
      <c r="E4" s="39">
        <v>46079</v>
      </c>
      <c r="F4" s="39">
        <v>46080</v>
      </c>
      <c r="G4" s="39">
        <v>46081</v>
      </c>
      <c r="H4" s="39">
        <v>46082</v>
      </c>
    </row>
    <row r="5" spans="2:9" s="10" customFormat="1" ht="56.1" customHeight="1">
      <c r="B5" s="21"/>
      <c r="C5" s="21"/>
      <c r="D5" s="21"/>
      <c r="E5" s="21"/>
      <c r="F5" s="21"/>
      <c r="G5" s="42"/>
      <c r="H5" s="42"/>
    </row>
    <row r="6" spans="2:9" s="4" customFormat="1" ht="24" customHeight="1">
      <c r="B6" s="40">
        <f t="array" ref="B6:H6">NapokÉsHetek+DATE(NaptáriÉv,3,1)-WEEKDAY(DATE(NaptáriÉv,3,1),(HétKezdete="Hétfő")+1)+8</f>
        <v>46083</v>
      </c>
      <c r="C6" s="40">
        <v>46084</v>
      </c>
      <c r="D6" s="40">
        <v>46085</v>
      </c>
      <c r="E6" s="40">
        <v>46086</v>
      </c>
      <c r="F6" s="40">
        <v>46087</v>
      </c>
      <c r="G6" s="40">
        <v>46088</v>
      </c>
      <c r="H6" s="40">
        <v>46089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NapokÉsHetek+DATE(NaptáriÉv,3,1)-WEEKDAY(DATE(NaptáriÉv,3,1),(HétKezdete="Hétfő")+1)+15</f>
        <v>46090</v>
      </c>
      <c r="C8" s="41">
        <v>46091</v>
      </c>
      <c r="D8" s="41">
        <v>46092</v>
      </c>
      <c r="E8" s="41">
        <v>46093</v>
      </c>
      <c r="F8" s="41">
        <v>46094</v>
      </c>
      <c r="G8" s="41">
        <v>46095</v>
      </c>
      <c r="H8" s="49">
        <v>46096</v>
      </c>
    </row>
    <row r="9" spans="2:9" s="10" customFormat="1" ht="56.1" customHeight="1">
      <c r="B9" s="21"/>
      <c r="C9" s="21"/>
      <c r="D9" s="21"/>
      <c r="E9" s="21"/>
      <c r="F9" s="21"/>
      <c r="G9" s="42"/>
      <c r="H9" s="42" t="s">
        <v>9</v>
      </c>
    </row>
    <row r="10" spans="2:9" s="4" customFormat="1" ht="24" customHeight="1">
      <c r="B10" s="40">
        <f t="array" ref="B10:H10">NapokÉsHetek+DATE(NaptáriÉv,3,1)-WEEKDAY(DATE(NaptáriÉv,3,1),(HétKezdete="Hétfő")+1)+22</f>
        <v>46097</v>
      </c>
      <c r="C10" s="40">
        <v>46098</v>
      </c>
      <c r="D10" s="40">
        <v>46099</v>
      </c>
      <c r="E10" s="40">
        <v>46100</v>
      </c>
      <c r="F10" s="40">
        <v>46101</v>
      </c>
      <c r="G10" s="40">
        <v>46102</v>
      </c>
      <c r="H10" s="40">
        <v>46103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NapokÉsHetek+DATE(NaptáriÉv,3,1)-WEEKDAY(DATE(NaptáriÉv,3,1),(HétKezdete="Hétfő")+1)+29</f>
        <v>46104</v>
      </c>
      <c r="C12" s="41">
        <v>46105</v>
      </c>
      <c r="D12" s="41">
        <v>46106</v>
      </c>
      <c r="E12" s="41">
        <v>46107</v>
      </c>
      <c r="F12" s="41">
        <v>46108</v>
      </c>
      <c r="G12" s="41">
        <v>46109</v>
      </c>
      <c r="H12" s="41">
        <v>46110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NapokÉsHetek+DATE(NaptáriÉv,3,1)-WEEKDAY(DATE(NaptáriÉv,3,1),(HétKezdete="Hétfő")+1)+36</f>
        <v>46111</v>
      </c>
      <c r="C14" s="40">
        <v>46112</v>
      </c>
      <c r="D14" s="62" t="s">
        <v>0</v>
      </c>
      <c r="E14" s="62"/>
      <c r="F14" s="62"/>
      <c r="G14" s="62"/>
      <c r="H14" s="63"/>
    </row>
    <row r="15" spans="2:9" s="10" customFormat="1" ht="56.1" customHeight="1">
      <c r="B15" s="20"/>
      <c r="C15" s="20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B1:I15"/>
  <sheetViews>
    <sheetView showGridLines="0" workbookViewId="0">
      <selection activeCell="B6" sqref="B6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1" t="str">
        <f>"Április "&amp;NaptáriÉv</f>
        <v>Április 2026</v>
      </c>
      <c r="C2" s="61"/>
      <c r="D2" s="61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NapokÉsHetek+DATE(NaptáriÉv,4,1)-WEEKDAY(DATE(NaptáriÉv,4,1),(HétKezdete="Hétfő")+1)+1</f>
        <v>46111</v>
      </c>
      <c r="C4" s="39">
        <v>46112</v>
      </c>
      <c r="D4" s="39">
        <v>46113</v>
      </c>
      <c r="E4" s="39">
        <v>46114</v>
      </c>
      <c r="F4" s="50">
        <v>46115</v>
      </c>
      <c r="G4" s="39">
        <v>46116</v>
      </c>
      <c r="H4" s="50">
        <v>46117</v>
      </c>
    </row>
    <row r="5" spans="2:9" s="10" customFormat="1" ht="56.1" customHeight="1">
      <c r="B5" s="21"/>
      <c r="C5" s="21"/>
      <c r="D5" s="21"/>
      <c r="E5" s="21"/>
      <c r="F5" s="42" t="s">
        <v>13</v>
      </c>
      <c r="G5" s="42"/>
      <c r="H5" s="42" t="s">
        <v>14</v>
      </c>
    </row>
    <row r="6" spans="2:9" s="4" customFormat="1" ht="24" customHeight="1">
      <c r="B6" s="51">
        <f t="array" ref="B6:H6">NapokÉsHetek+DATE(NaptáriÉv,4,1)-WEEKDAY(DATE(NaptáriÉv,4,1),(HétKezdete="Hétfő")+1)+8</f>
        <v>46118</v>
      </c>
      <c r="C6" s="40">
        <v>46119</v>
      </c>
      <c r="D6" s="40">
        <v>46120</v>
      </c>
      <c r="E6" s="40">
        <v>46121</v>
      </c>
      <c r="F6" s="40">
        <v>46122</v>
      </c>
      <c r="G6" s="40">
        <v>46123</v>
      </c>
      <c r="H6" s="40">
        <v>46124</v>
      </c>
    </row>
    <row r="7" spans="2:9" s="10" customFormat="1" ht="56.1" customHeight="1">
      <c r="B7" s="42" t="s">
        <v>14</v>
      </c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NapokÉsHetek+DATE(NaptáriÉv,4,1)-WEEKDAY(DATE(NaptáriÉv,4,1),(HétKezdete="Hétfő")+1)+15</f>
        <v>46125</v>
      </c>
      <c r="C8" s="41">
        <v>46126</v>
      </c>
      <c r="D8" s="41">
        <v>46127</v>
      </c>
      <c r="E8" s="41">
        <v>46128</v>
      </c>
      <c r="F8" s="41">
        <v>46129</v>
      </c>
      <c r="G8" s="41">
        <v>46130</v>
      </c>
      <c r="H8" s="41">
        <v>46131</v>
      </c>
    </row>
    <row r="9" spans="2:9" s="10" customFormat="1" ht="56.1" customHeight="1">
      <c r="B9" s="21"/>
      <c r="C9" s="21"/>
      <c r="D9" s="21"/>
      <c r="E9" s="21"/>
      <c r="F9" s="21"/>
      <c r="G9" s="42"/>
      <c r="H9" s="42"/>
    </row>
    <row r="10" spans="2:9" s="4" customFormat="1" ht="24" customHeight="1">
      <c r="B10" s="40">
        <f t="array" ref="B10:H10">NapokÉsHetek+DATE(NaptáriÉv,4,1)-WEEKDAY(DATE(NaptáriÉv,4,1),(HétKezdete="Hétfő")+1)+22</f>
        <v>46132</v>
      </c>
      <c r="C10" s="40">
        <v>46133</v>
      </c>
      <c r="D10" s="40">
        <v>46134</v>
      </c>
      <c r="E10" s="40">
        <v>46135</v>
      </c>
      <c r="F10" s="40">
        <v>46136</v>
      </c>
      <c r="G10" s="40">
        <v>46137</v>
      </c>
      <c r="H10" s="40">
        <v>46138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NapokÉsHetek+DATE(NaptáriÉv,4,1)-WEEKDAY(DATE(NaptáriÉv,4,1),(HétKezdete="Hétfő")+1)+29</f>
        <v>46139</v>
      </c>
      <c r="C12" s="41">
        <v>46140</v>
      </c>
      <c r="D12" s="41">
        <v>46141</v>
      </c>
      <c r="E12" s="41">
        <v>46142</v>
      </c>
      <c r="F12" s="41">
        <v>46143</v>
      </c>
      <c r="G12" s="41">
        <v>46144</v>
      </c>
      <c r="H12" s="41">
        <v>46145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NapokÉsHetek+DATE(NaptáriÉv,4,1)-WEEKDAY(DATE(NaptáriÉv,4,1),(HétKezdete="Hétfő")+1)+36</f>
        <v>46146</v>
      </c>
      <c r="C14" s="40">
        <v>46147</v>
      </c>
      <c r="D14" s="62" t="s">
        <v>0</v>
      </c>
      <c r="E14" s="62"/>
      <c r="F14" s="62"/>
      <c r="G14" s="62"/>
      <c r="H14" s="63"/>
    </row>
    <row r="15" spans="2:9" s="10" customFormat="1" ht="56.1" customHeight="1">
      <c r="B15" s="20"/>
      <c r="C15" s="20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Áprili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B1:I15"/>
  <sheetViews>
    <sheetView showGridLines="0" workbookViewId="0">
      <selection activeCell="L9" sqref="L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1" t="str">
        <f>"Május "&amp;NaptáriÉv</f>
        <v>Május 2026</v>
      </c>
      <c r="C2" s="61"/>
      <c r="D2" s="61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NapokÉsHetek+DATE(NaptáriÉv,5,1)-WEEKDAY(DATE(NaptáriÉv,5,1),(HétKezdete="Hétfő")+1)+1</f>
        <v>46139</v>
      </c>
      <c r="C4" s="39">
        <v>46140</v>
      </c>
      <c r="D4" s="39">
        <v>46141</v>
      </c>
      <c r="E4" s="39">
        <v>46142</v>
      </c>
      <c r="F4" s="50">
        <v>46143</v>
      </c>
      <c r="G4" s="39">
        <v>46144</v>
      </c>
      <c r="H4" s="39">
        <v>46145</v>
      </c>
    </row>
    <row r="5" spans="2:9" s="10" customFormat="1" ht="56.1" customHeight="1">
      <c r="B5" s="21"/>
      <c r="C5" s="21"/>
      <c r="D5" s="21"/>
      <c r="E5" s="21"/>
      <c r="F5" s="42" t="s">
        <v>15</v>
      </c>
      <c r="G5" s="42"/>
      <c r="H5" s="42"/>
    </row>
    <row r="6" spans="2:9" s="4" customFormat="1" ht="24" customHeight="1">
      <c r="B6" s="40">
        <f t="array" ref="B6:H6">NapokÉsHetek+DATE(NaptáriÉv,5,1)-WEEKDAY(DATE(NaptáriÉv,5,1),(HétKezdete="Hétfő")+1)+8</f>
        <v>46146</v>
      </c>
      <c r="C6" s="40">
        <v>46147</v>
      </c>
      <c r="D6" s="40">
        <v>46148</v>
      </c>
      <c r="E6" s="40">
        <v>46149</v>
      </c>
      <c r="F6" s="40">
        <v>46150</v>
      </c>
      <c r="G6" s="40">
        <v>46151</v>
      </c>
      <c r="H6" s="40">
        <v>46152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NapokÉsHetek+DATE(NaptáriÉv,5,1)-WEEKDAY(DATE(NaptáriÉv,5,1),(HétKezdete="Hétfő")+1)+15</f>
        <v>46153</v>
      </c>
      <c r="C8" s="41">
        <v>46154</v>
      </c>
      <c r="D8" s="41">
        <v>46155</v>
      </c>
      <c r="E8" s="41">
        <v>46156</v>
      </c>
      <c r="F8" s="41">
        <v>46157</v>
      </c>
      <c r="G8" s="41">
        <v>46158</v>
      </c>
      <c r="H8" s="41">
        <v>46159</v>
      </c>
    </row>
    <row r="9" spans="2:9" s="10" customFormat="1" ht="56.1" customHeight="1">
      <c r="B9" s="21"/>
      <c r="C9" s="21" t="s">
        <v>7</v>
      </c>
      <c r="D9" s="21"/>
      <c r="E9" s="21" t="s">
        <v>8</v>
      </c>
      <c r="F9" s="21"/>
      <c r="G9" s="42"/>
      <c r="H9" s="42"/>
    </row>
    <row r="10" spans="2:9" s="4" customFormat="1" ht="24" customHeight="1">
      <c r="B10" s="40">
        <f t="array" ref="B10:H10">NapokÉsHetek+DATE(NaptáriÉv,5,1)-WEEKDAY(DATE(NaptáriÉv,5,1),(HétKezdete="Hétfő")+1)+22</f>
        <v>46160</v>
      </c>
      <c r="C10" s="40">
        <v>46161</v>
      </c>
      <c r="D10" s="40">
        <v>46162</v>
      </c>
      <c r="E10" s="40">
        <v>46163</v>
      </c>
      <c r="F10" s="40">
        <v>46164</v>
      </c>
      <c r="G10" s="40">
        <v>46165</v>
      </c>
      <c r="H10" s="51">
        <v>46166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 t="s">
        <v>16</v>
      </c>
    </row>
    <row r="12" spans="2:9" s="4" customFormat="1" ht="24" customHeight="1">
      <c r="B12" s="49">
        <f t="array" ref="B12:H12">NapokÉsHetek+DATE(NaptáriÉv,5,1)-WEEKDAY(DATE(NaptáriÉv,5,1),(HétKezdete="Hétfő")+1)+29</f>
        <v>46167</v>
      </c>
      <c r="C12" s="41">
        <v>46168</v>
      </c>
      <c r="D12" s="41">
        <v>46169</v>
      </c>
      <c r="E12" s="41">
        <v>46170</v>
      </c>
      <c r="F12" s="41">
        <v>46171</v>
      </c>
      <c r="G12" s="41">
        <v>46172</v>
      </c>
      <c r="H12" s="41">
        <v>46173</v>
      </c>
    </row>
    <row r="13" spans="2:9" s="10" customFormat="1" ht="56.1" customHeight="1">
      <c r="B13" s="42" t="s">
        <v>16</v>
      </c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NapokÉsHetek+DATE(NaptáriÉv,5,1)-WEEKDAY(DATE(NaptáriÉv,5,1),(HétKezdete="Hétfő")+1)+36</f>
        <v>46174</v>
      </c>
      <c r="C14" s="40">
        <v>46175</v>
      </c>
      <c r="D14" s="62" t="s">
        <v>0</v>
      </c>
      <c r="E14" s="62"/>
      <c r="F14" s="62"/>
      <c r="G14" s="62"/>
      <c r="H14" s="63"/>
    </row>
    <row r="15" spans="2:9" s="10" customFormat="1" ht="56.1" customHeight="1">
      <c r="B15" s="20"/>
      <c r="C15" s="20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Május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B1:I15"/>
  <sheetViews>
    <sheetView showGridLines="0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6" t="str">
        <f>"Június "&amp;NaptáriÉv</f>
        <v>Június 2026</v>
      </c>
      <c r="C2" s="66"/>
      <c r="D2" s="66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NapokÉsHetek+DATE(NaptáriÉv,6,1)-WEEKDAY(DATE(NaptáriÉv,6,1),(HétKezdete="Hétfő")+1)+1</f>
        <v>46174</v>
      </c>
      <c r="C4" s="36">
        <v>46175</v>
      </c>
      <c r="D4" s="36">
        <v>46176</v>
      </c>
      <c r="E4" s="36">
        <v>46177</v>
      </c>
      <c r="F4" s="36">
        <v>46178</v>
      </c>
      <c r="G4" s="36">
        <v>46179</v>
      </c>
      <c r="H4" s="36">
        <v>46180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NapokÉsHetek+DATE(NaptáriÉv,6,1)-WEEKDAY(DATE(NaptáriÉv,6,1),(HétKezdete="Hétfő")+1)+8</f>
        <v>46181</v>
      </c>
      <c r="C6" s="37">
        <v>46182</v>
      </c>
      <c r="D6" s="37">
        <v>46183</v>
      </c>
      <c r="E6" s="37">
        <v>46184</v>
      </c>
      <c r="F6" s="37">
        <v>46185</v>
      </c>
      <c r="G6" s="37">
        <v>46186</v>
      </c>
      <c r="H6" s="37">
        <v>46187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NapokÉsHetek+DATE(NaptáriÉv,6,1)-WEEKDAY(DATE(NaptáriÉv,6,1),(HétKezdete="Hétfő")+1)+15</f>
        <v>46188</v>
      </c>
      <c r="C8" s="38">
        <v>46189</v>
      </c>
      <c r="D8" s="38">
        <v>46190</v>
      </c>
      <c r="E8" s="38">
        <v>46191</v>
      </c>
      <c r="F8" s="38">
        <v>46192</v>
      </c>
      <c r="G8" s="38">
        <v>46193</v>
      </c>
      <c r="H8" s="38">
        <v>46194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NapokÉsHetek+DATE(NaptáriÉv,6,1)-WEEKDAY(DATE(NaptáriÉv,6,1),(HétKezdete="Hétfő")+1)+22</f>
        <v>46195</v>
      </c>
      <c r="C10" s="37">
        <v>46196</v>
      </c>
      <c r="D10" s="37">
        <v>46197</v>
      </c>
      <c r="E10" s="37">
        <v>46198</v>
      </c>
      <c r="F10" s="37">
        <v>46199</v>
      </c>
      <c r="G10" s="37">
        <v>46200</v>
      </c>
      <c r="H10" s="37">
        <v>46201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NapokÉsHetek+DATE(NaptáriÉv,6,1)-WEEKDAY(DATE(NaptáriÉv,6,1),(HétKezdete="Hétfő")+1)+29</f>
        <v>46202</v>
      </c>
      <c r="C12" s="38">
        <v>46203</v>
      </c>
      <c r="D12" s="38">
        <v>46204</v>
      </c>
      <c r="E12" s="38">
        <v>46205</v>
      </c>
      <c r="F12" s="38">
        <v>46206</v>
      </c>
      <c r="G12" s="38">
        <v>46207</v>
      </c>
      <c r="H12" s="38">
        <v>46208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NapokÉsHetek+DATE(NaptáriÉv,6,1)-WEEKDAY(DATE(NaptáriÉv,6,1),(HétKezdete="Hétfő")+1)+36</f>
        <v>46209</v>
      </c>
      <c r="C14" s="37">
        <v>46210</v>
      </c>
      <c r="D14" s="67" t="s">
        <v>0</v>
      </c>
      <c r="E14" s="67"/>
      <c r="F14" s="67"/>
      <c r="G14" s="67"/>
      <c r="H14" s="68"/>
    </row>
    <row r="15" spans="2:9" s="10" customFormat="1" ht="56.1" customHeight="1">
      <c r="B15" s="25"/>
      <c r="C15" s="25"/>
      <c r="D15" s="69"/>
      <c r="E15" s="69"/>
      <c r="F15" s="69"/>
      <c r="G15" s="69"/>
      <c r="H15" s="70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n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B1:I15"/>
  <sheetViews>
    <sheetView showGridLines="0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6" t="str">
        <f>"Július "&amp;NaptáriÉv</f>
        <v>Július 2026</v>
      </c>
      <c r="C2" s="66"/>
      <c r="D2" s="66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NapokÉsHetek+DATE(NaptáriÉv,7,1)-WEEKDAY(DATE(NaptáriÉv,7,1),(HétKezdete="Hétfő")+1)+1</f>
        <v>46202</v>
      </c>
      <c r="C4" s="36">
        <v>46203</v>
      </c>
      <c r="D4" s="36">
        <v>46204</v>
      </c>
      <c r="E4" s="36">
        <v>46205</v>
      </c>
      <c r="F4" s="36">
        <v>46206</v>
      </c>
      <c r="G4" s="36">
        <v>46207</v>
      </c>
      <c r="H4" s="36">
        <v>46208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NapokÉsHetek+DATE(NaptáriÉv,7,1)-WEEKDAY(DATE(NaptáriÉv,7,1),(HétKezdete="Hétfő")+1)+8</f>
        <v>46209</v>
      </c>
      <c r="C6" s="37">
        <v>46210</v>
      </c>
      <c r="D6" s="37">
        <v>46211</v>
      </c>
      <c r="E6" s="37">
        <v>46212</v>
      </c>
      <c r="F6" s="37">
        <v>46213</v>
      </c>
      <c r="G6" s="37">
        <v>46214</v>
      </c>
      <c r="H6" s="37">
        <v>46215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NapokÉsHetek+DATE(NaptáriÉv,7,1)-WEEKDAY(DATE(NaptáriÉv,7,1),(HétKezdete="Hétfő")+1)+15</f>
        <v>46216</v>
      </c>
      <c r="C8" s="38">
        <v>46217</v>
      </c>
      <c r="D8" s="38">
        <v>46218</v>
      </c>
      <c r="E8" s="38">
        <v>46219</v>
      </c>
      <c r="F8" s="38">
        <v>46220</v>
      </c>
      <c r="G8" s="38">
        <v>46221</v>
      </c>
      <c r="H8" s="38">
        <v>46222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NapokÉsHetek+DATE(NaptáriÉv,7,1)-WEEKDAY(DATE(NaptáriÉv,7,1),(HétKezdete="Hétfő")+1)+22</f>
        <v>46223</v>
      </c>
      <c r="C10" s="37">
        <v>46224</v>
      </c>
      <c r="D10" s="37">
        <v>46225</v>
      </c>
      <c r="E10" s="37">
        <v>46226</v>
      </c>
      <c r="F10" s="37">
        <v>46227</v>
      </c>
      <c r="G10" s="37">
        <v>46228</v>
      </c>
      <c r="H10" s="37">
        <v>46229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NapokÉsHetek+DATE(NaptáriÉv,7,1)-WEEKDAY(DATE(NaptáriÉv,7,1),(HétKezdete="Hétfő")+1)+29</f>
        <v>46230</v>
      </c>
      <c r="C12" s="38">
        <v>46231</v>
      </c>
      <c r="D12" s="38">
        <v>46232</v>
      </c>
      <c r="E12" s="38">
        <v>46233</v>
      </c>
      <c r="F12" s="38">
        <v>46234</v>
      </c>
      <c r="G12" s="38">
        <v>46235</v>
      </c>
      <c r="H12" s="38">
        <v>46236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NapokÉsHetek+DATE(NaptáriÉv,7,1)-WEEKDAY(DATE(NaptáriÉv,7,1),(HétKezdete="Hétfő")+1)+36</f>
        <v>46237</v>
      </c>
      <c r="C14" s="37">
        <v>46238</v>
      </c>
      <c r="D14" s="67" t="s">
        <v>0</v>
      </c>
      <c r="E14" s="67"/>
      <c r="F14" s="67"/>
      <c r="G14" s="67"/>
      <c r="H14" s="68"/>
    </row>
    <row r="15" spans="2:9" s="10" customFormat="1" ht="56.1" customHeight="1">
      <c r="B15" s="25"/>
      <c r="C15" s="25"/>
      <c r="D15" s="69"/>
      <c r="E15" s="69"/>
      <c r="F15" s="69"/>
      <c r="G15" s="69"/>
      <c r="H15" s="70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l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B1:I15"/>
  <sheetViews>
    <sheetView showGridLines="0" workbookViewId="0">
      <selection activeCell="E11" sqref="E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6" t="str">
        <f>"Augusztus "&amp;NaptáriÉv</f>
        <v>Augusztus 2026</v>
      </c>
      <c r="C2" s="66"/>
      <c r="D2" s="66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NapokÉsHetek+DATE(NaptáriÉv,8,1)-WEEKDAY(DATE(NaptáriÉv,8,1),(HétKezdete="Hétfő")+1)+1</f>
        <v>46230</v>
      </c>
      <c r="C4" s="36">
        <v>46231</v>
      </c>
      <c r="D4" s="36">
        <v>46232</v>
      </c>
      <c r="E4" s="36">
        <v>46233</v>
      </c>
      <c r="F4" s="36">
        <v>46234</v>
      </c>
      <c r="G4" s="36">
        <v>46235</v>
      </c>
      <c r="H4" s="36">
        <v>46236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NapokÉsHetek+DATE(NaptáriÉv,8,1)-WEEKDAY(DATE(NaptáriÉv,8,1),(HétKezdete="Hétfő")+1)+8</f>
        <v>46237</v>
      </c>
      <c r="C6" s="37">
        <v>46238</v>
      </c>
      <c r="D6" s="37">
        <v>46239</v>
      </c>
      <c r="E6" s="37">
        <v>46240</v>
      </c>
      <c r="F6" s="37">
        <v>46241</v>
      </c>
      <c r="G6" s="37">
        <v>46242</v>
      </c>
      <c r="H6" s="37">
        <v>46243</v>
      </c>
    </row>
    <row r="7" spans="2:9" s="10" customFormat="1" ht="56.1" customHeight="1">
      <c r="B7" s="25"/>
      <c r="C7" s="25"/>
      <c r="D7" s="25"/>
      <c r="E7" s="25"/>
      <c r="F7" s="25"/>
      <c r="G7" s="44" t="s">
        <v>6</v>
      </c>
      <c r="H7" s="42"/>
    </row>
    <row r="8" spans="2:9" s="4" customFormat="1" ht="24" customHeight="1">
      <c r="B8" s="38">
        <f t="array" ref="B8:H8">NapokÉsHetek+DATE(NaptáriÉv,8,1)-WEEKDAY(DATE(NaptáriÉv,8,1),(HétKezdete="Hétfő")+1)+15</f>
        <v>46244</v>
      </c>
      <c r="C8" s="38">
        <v>46245</v>
      </c>
      <c r="D8" s="38">
        <v>46246</v>
      </c>
      <c r="E8" s="38">
        <v>46247</v>
      </c>
      <c r="F8" s="38">
        <v>46248</v>
      </c>
      <c r="G8" s="38">
        <v>46249</v>
      </c>
      <c r="H8" s="38">
        <v>46250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NapokÉsHetek+DATE(NaptáriÉv,8,1)-WEEKDAY(DATE(NaptáriÉv,8,1),(HétKezdete="Hétfő")+1)+22</f>
        <v>46251</v>
      </c>
      <c r="C10" s="37">
        <v>46252</v>
      </c>
      <c r="D10" s="37">
        <v>46253</v>
      </c>
      <c r="E10" s="45">
        <v>46254</v>
      </c>
      <c r="F10" s="37">
        <v>46255</v>
      </c>
      <c r="G10" s="37">
        <v>46256</v>
      </c>
      <c r="H10" s="37">
        <v>46257</v>
      </c>
    </row>
    <row r="11" spans="2:9" s="10" customFormat="1" ht="56.1" customHeight="1">
      <c r="B11" s="25"/>
      <c r="C11" s="25"/>
      <c r="D11" s="25"/>
      <c r="E11" s="42" t="s">
        <v>9</v>
      </c>
      <c r="F11" s="25"/>
      <c r="G11" s="42"/>
      <c r="H11" s="42"/>
    </row>
    <row r="12" spans="2:9" s="4" customFormat="1" ht="24" customHeight="1">
      <c r="B12" s="38">
        <f t="array" ref="B12:H12">NapokÉsHetek+DATE(NaptáriÉv,8,1)-WEEKDAY(DATE(NaptáriÉv,8,1),(HétKezdete="Hétfő")+1)+29</f>
        <v>46258</v>
      </c>
      <c r="C12" s="38">
        <v>46259</v>
      </c>
      <c r="D12" s="38">
        <v>46260</v>
      </c>
      <c r="E12" s="38">
        <v>46261</v>
      </c>
      <c r="F12" s="38">
        <v>46262</v>
      </c>
      <c r="G12" s="38">
        <v>46263</v>
      </c>
      <c r="H12" s="38">
        <v>46264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NapokÉsHetek+DATE(NaptáriÉv,8,1)-WEEKDAY(DATE(NaptáriÉv,8,1),(HétKezdete="Hétfő")+1)+36</f>
        <v>46265</v>
      </c>
      <c r="C14" s="37">
        <v>46266</v>
      </c>
      <c r="D14" s="67" t="s">
        <v>0</v>
      </c>
      <c r="E14" s="67"/>
      <c r="F14" s="67"/>
      <c r="G14" s="67"/>
      <c r="H14" s="68"/>
    </row>
    <row r="15" spans="2:9" s="10" customFormat="1" ht="56.1" customHeight="1">
      <c r="B15" s="25"/>
      <c r="C15" s="25"/>
      <c r="D15" s="69"/>
      <c r="E15" s="69"/>
      <c r="F15" s="69"/>
      <c r="G15" s="69"/>
      <c r="H15" s="70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gusztu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B1:I15"/>
  <sheetViews>
    <sheetView showGridLines="0" zoomScaleNormal="100" workbookViewId="0">
      <selection activeCell="L6" sqref="L6"/>
    </sheetView>
  </sheetViews>
  <sheetFormatPr defaultColWidth="8.75" defaultRowHeight="16.5"/>
  <cols>
    <col min="1" max="1" width="1.625" style="1" customWidth="1"/>
    <col min="2" max="2" width="16.625" style="1" customWidth="1"/>
    <col min="3" max="3" width="20.5" style="1" customWidth="1"/>
    <col min="4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1" t="str">
        <f>"Szeptember "&amp;NaptáriÉv</f>
        <v>Szeptember 2026</v>
      </c>
      <c r="C2" s="71"/>
      <c r="D2" s="71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NapokÉsHetek+DATE(NaptáriÉv,9,1)-WEEKDAY(DATE(NaptáriÉv,9,1),(HétKezdete="Hétfő")+1)+1</f>
        <v>46265</v>
      </c>
      <c r="C4" s="33">
        <v>46266</v>
      </c>
      <c r="D4" s="33">
        <v>46267</v>
      </c>
      <c r="E4" s="33">
        <v>46268</v>
      </c>
      <c r="F4" s="33">
        <v>46269</v>
      </c>
      <c r="G4" s="33">
        <v>46270</v>
      </c>
      <c r="H4" s="33">
        <v>46271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NapokÉsHetek+DATE(NaptáriÉv,9,1)-WEEKDAY(DATE(NaptáriÉv,9,1),(HétKezdete="Hétfő")+1)+8</f>
        <v>46272</v>
      </c>
      <c r="C6" s="34">
        <v>46273</v>
      </c>
      <c r="D6" s="34">
        <v>46274</v>
      </c>
      <c r="E6" s="34">
        <v>46275</v>
      </c>
      <c r="F6" s="34">
        <v>46276</v>
      </c>
      <c r="G6" s="34">
        <v>46277</v>
      </c>
      <c r="H6" s="34">
        <v>46278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NapokÉsHetek+DATE(NaptáriÉv,9,1)-WEEKDAY(DATE(NaptáriÉv,9,1),(HétKezdete="Hétfő")+1)+15</f>
        <v>46279</v>
      </c>
      <c r="C8" s="35">
        <v>46280</v>
      </c>
      <c r="D8" s="35">
        <v>46281</v>
      </c>
      <c r="E8" s="35">
        <v>46282</v>
      </c>
      <c r="F8" s="35">
        <v>46283</v>
      </c>
      <c r="G8" s="35">
        <v>46284</v>
      </c>
      <c r="H8" s="35">
        <v>46285</v>
      </c>
    </row>
    <row r="9" spans="2:9" s="10" customFormat="1" ht="81" customHeight="1">
      <c r="B9" s="28"/>
      <c r="C9" s="28" t="s">
        <v>23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NapokÉsHetek+DATE(NaptáriÉv,9,1)-WEEKDAY(DATE(NaptáriÉv,9,1),(HétKezdete="Hétfő")+1)+22</f>
        <v>46286</v>
      </c>
      <c r="C10" s="34">
        <v>46287</v>
      </c>
      <c r="D10" s="34">
        <v>46288</v>
      </c>
      <c r="E10" s="34">
        <v>46289</v>
      </c>
      <c r="F10" s="34">
        <v>46290</v>
      </c>
      <c r="G10" s="34">
        <v>46291</v>
      </c>
      <c r="H10" s="34">
        <v>46292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NapokÉsHetek+DATE(NaptáriÉv,9,1)-WEEKDAY(DATE(NaptáriÉv,9,1),(HétKezdete="Hétfő")+1)+29</f>
        <v>46293</v>
      </c>
      <c r="C12" s="35">
        <v>46294</v>
      </c>
      <c r="D12" s="35">
        <v>46295</v>
      </c>
      <c r="E12" s="35">
        <v>46296</v>
      </c>
      <c r="F12" s="35">
        <v>46297</v>
      </c>
      <c r="G12" s="35">
        <v>46298</v>
      </c>
      <c r="H12" s="35">
        <v>46299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NapokÉsHetek+DATE(NaptáriÉv,9,1)-WEEKDAY(DATE(NaptáriÉv,9,1),(HétKezdete="Hétfő")+1)+36</f>
        <v>46300</v>
      </c>
      <c r="C14" s="34">
        <v>46301</v>
      </c>
      <c r="D14" s="72" t="s">
        <v>0</v>
      </c>
      <c r="E14" s="72"/>
      <c r="F14" s="72"/>
      <c r="G14" s="72"/>
      <c r="H14" s="73"/>
    </row>
    <row r="15" spans="2:9" s="10" customFormat="1" ht="56.1" customHeight="1">
      <c r="B15" s="27"/>
      <c r="C15" s="27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Szeptember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5B374E-EAD6-46FF-AC19-E053E4BBC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0D437D-D97C-4174-9BD0-B6C4706C93C2}">
  <ds:schemaRefs>
    <ds:schemaRef ds:uri="c48e020c-48b9-4203-84bc-cad4fd3f4736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2026-01-26T09:32:55Z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