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autoCompressPictures="0"/>
  <xr:revisionPtr revIDLastSave="0" documentId="13_ncr:1_{B55E2235-2D69-43B8-BD7F-56BD7582B91E}" xr6:coauthVersionLast="47" xr6:coauthVersionMax="47" xr10:uidLastSave="{00000000-0000-0000-0000-000000000000}"/>
  <bookViews>
    <workbookView xWindow="-120" yWindow="-120" windowWidth="29040" windowHeight="15720" tabRatio="788" activeTab="8" xr2:uid="{00000000-000D-0000-FFFF-FFFF00000000}"/>
  </bookViews>
  <sheets>
    <sheet name="Január" sheetId="14" r:id="rId1"/>
    <sheet name="Február" sheetId="15" r:id="rId2"/>
    <sheet name="Március" sheetId="16" r:id="rId3"/>
    <sheet name="Április" sheetId="17" r:id="rId4"/>
    <sheet name="Május" sheetId="18" r:id="rId5"/>
    <sheet name="Június" sheetId="19" r:id="rId6"/>
    <sheet name="Július" sheetId="20" r:id="rId7"/>
    <sheet name="Augusztus" sheetId="21" r:id="rId8"/>
    <sheet name="Szeptember" sheetId="22" r:id="rId9"/>
    <sheet name="Október" sheetId="23" r:id="rId10"/>
    <sheet name="November" sheetId="24" r:id="rId11"/>
    <sheet name="December" sheetId="25" r:id="rId12"/>
  </sheets>
  <definedNames>
    <definedName name="HétKezdete">Január!$L$5</definedName>
    <definedName name="NapokÉsHetek">{0,1,2,3,4,5,6} + {0;1;2;3;4;5}*7</definedName>
    <definedName name="NaptáriÉv">Január!$K$5</definedName>
    <definedName name="_xlnm.Print_Area" localSheetId="3">Április!$A:$I</definedName>
    <definedName name="_xlnm.Print_Area" localSheetId="7">Augusztus!$A:$I</definedName>
    <definedName name="_xlnm.Print_Area" localSheetId="11">December!$A:$I</definedName>
    <definedName name="_xlnm.Print_Area" localSheetId="1">Február!$A:$I</definedName>
    <definedName name="_xlnm.Print_Area" localSheetId="0">Január!$A:$I</definedName>
    <definedName name="_xlnm.Print_Area" localSheetId="6">Július!$A:$I</definedName>
    <definedName name="_xlnm.Print_Area" localSheetId="5">Június!$A:$I</definedName>
    <definedName name="_xlnm.Print_Area" localSheetId="4">Május!$A:$I</definedName>
    <definedName name="_xlnm.Print_Area" localSheetId="2">Március!$A:$I</definedName>
    <definedName name="_xlnm.Print_Area" localSheetId="10">November!$A:$I</definedName>
    <definedName name="_xlnm.Print_Area" localSheetId="9">Október!$A:$I</definedName>
    <definedName name="_xlnm.Print_Area" localSheetId="8">Szeptember!$A:$I</definedName>
    <definedName name="OszlopCímTartomány1..H12.1">Január!$B$3</definedName>
    <definedName name="OszlopCímTartomány1..H12.10">Október!$B$3</definedName>
    <definedName name="OszlopCímTartomány1..H12.11">November!$B$3</definedName>
    <definedName name="OszlopCímTartomány1..H12.12">December!$B$3</definedName>
    <definedName name="OszlopCímTartomány1..H12.2">Február!$B$3</definedName>
    <definedName name="OszlopCímTartomány1..H12.3">Március!$B$3</definedName>
    <definedName name="OszlopCímTartomány1..H12.4">Április!$B$3</definedName>
    <definedName name="OszlopCímTartomány1..H12.5">Május!$B$3</definedName>
    <definedName name="OszlopCímTartomány1..H12.6">Június!$B$3</definedName>
    <definedName name="OszlopCímTartomány1..H12.7">Július!$B$3</definedName>
    <definedName name="OszlopCímTartomány1..H12.8">Augusztus!$B$3</definedName>
    <definedName name="OszlopCímTartomány1..H12.9">Szeptember!$B$3</definedName>
    <definedName name="OszlopCímTartomány2..C14.1">Január!$B$3</definedName>
    <definedName name="OszlopCímTartomány2..C14.10">Október!$B$3</definedName>
    <definedName name="OszlopCímTartomány2..C14.11">November!$B$3</definedName>
    <definedName name="OszlopCímTartomány2..C14.12">December!$B$3</definedName>
    <definedName name="OszlopCímTartomány2..C14.2">Február!$B$3</definedName>
    <definedName name="OszlopCímTartomány2..C14.3">Március!$B$3</definedName>
    <definedName name="OszlopCímTartomány2..C14.4">Április!$B$3</definedName>
    <definedName name="OszlopCímTartomány2..C14.5">Május!$B$3</definedName>
    <definedName name="OszlopCímTartomány2..C14.6">Június!$B$3</definedName>
    <definedName name="OszlopCímTartomány2..C14.7">Július!$B$3</definedName>
    <definedName name="OszlopCímTartomány2..C14.8">Augusztus!$B$3</definedName>
    <definedName name="OszlopCímTartomány2..C14.9">Szeptember!$B$3</definedName>
    <definedName name="SorCímTerület1..K3">Január!$K$4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5" l="1"/>
  <c r="B2" i="24"/>
  <c r="B2" i="23"/>
  <c r="B2" i="22"/>
  <c r="B2" i="21"/>
  <c r="B2" i="20"/>
  <c r="B2" i="19"/>
  <c r="B2" i="18"/>
  <c r="B2" i="17"/>
  <c r="B2" i="16"/>
  <c r="B2" i="15"/>
  <c r="B2" i="14"/>
  <c r="B14" i="25" a="1"/>
  <c r="C14" i="25" s="1"/>
  <c r="B12" i="25" a="1"/>
  <c r="G12" i="25" s="1"/>
  <c r="B10" i="25" a="1"/>
  <c r="G10" i="25" s="1"/>
  <c r="B8" i="25" a="1"/>
  <c r="G8" i="25" s="1"/>
  <c r="B6" i="25" a="1"/>
  <c r="G6" i="25" s="1"/>
  <c r="B4" i="25" a="1"/>
  <c r="G4" i="25" s="1"/>
  <c r="G3" i="25" s="1"/>
  <c r="B14" i="24" a="1"/>
  <c r="C14" i="24" s="1"/>
  <c r="B12" i="24"/>
  <c r="B12" i="24" a="1"/>
  <c r="G12" i="24" s="1"/>
  <c r="B10" i="24" a="1"/>
  <c r="G10" i="24" s="1"/>
  <c r="B8" i="24" a="1"/>
  <c r="G8" i="24" s="1"/>
  <c r="B6" i="24" a="1"/>
  <c r="G6" i="24" s="1"/>
  <c r="B4" i="24" a="1"/>
  <c r="G4" i="24" s="1"/>
  <c r="G3" i="24" s="1"/>
  <c r="B14" i="23" a="1"/>
  <c r="C14" i="23" s="1"/>
  <c r="B12" i="23" a="1"/>
  <c r="G12" i="23" s="1"/>
  <c r="B10" i="23" a="1"/>
  <c r="G10" i="23" s="1"/>
  <c r="B8" i="23" a="1"/>
  <c r="G8" i="23" s="1"/>
  <c r="B6" i="23" a="1"/>
  <c r="G6" i="23" s="1"/>
  <c r="B4" i="23" a="1"/>
  <c r="B14" i="22" a="1"/>
  <c r="C14" i="22" s="1"/>
  <c r="H12" i="22"/>
  <c r="B12" i="22"/>
  <c r="B12" i="22" a="1"/>
  <c r="G12" i="22" s="1"/>
  <c r="B10" i="22" a="1"/>
  <c r="G10" i="22" s="1"/>
  <c r="F8" i="22"/>
  <c r="B8" i="22"/>
  <c r="B8" i="22" a="1"/>
  <c r="G8" i="22" s="1"/>
  <c r="H6" i="22"/>
  <c r="B6" i="22" a="1"/>
  <c r="G6" i="22" s="1"/>
  <c r="F4" i="22"/>
  <c r="F3" i="22" s="1"/>
  <c r="B4" i="22" a="1"/>
  <c r="G4" i="22" s="1"/>
  <c r="G3" i="22" s="1"/>
  <c r="C14" i="21"/>
  <c r="B14" i="21" a="1"/>
  <c r="B14" i="21" s="1"/>
  <c r="G12" i="21"/>
  <c r="B12" i="21" a="1"/>
  <c r="C12" i="21" s="1"/>
  <c r="B10" i="21" a="1"/>
  <c r="C10" i="21" s="1"/>
  <c r="G8" i="21"/>
  <c r="B8" i="21" a="1"/>
  <c r="D8" i="21" s="1"/>
  <c r="D6" i="21"/>
  <c r="B6" i="21" a="1"/>
  <c r="G6" i="21" s="1"/>
  <c r="B4" i="21"/>
  <c r="B4" i="21" a="1"/>
  <c r="G4" i="21" s="1"/>
  <c r="G3" i="21" s="1"/>
  <c r="B14" i="20" a="1"/>
  <c r="B14" i="20" s="1"/>
  <c r="B12" i="20" a="1"/>
  <c r="H12" i="20" s="1"/>
  <c r="B10" i="20" a="1"/>
  <c r="H10" i="20" s="1"/>
  <c r="B8" i="20" a="1"/>
  <c r="H8" i="20" s="1"/>
  <c r="B6" i="20" a="1"/>
  <c r="H6" i="20" s="1"/>
  <c r="B4" i="20" a="1"/>
  <c r="H4" i="20" s="1"/>
  <c r="H3" i="20" s="1"/>
  <c r="B14" i="19" a="1"/>
  <c r="C14" i="19" s="1"/>
  <c r="B12" i="19" a="1"/>
  <c r="G12" i="19" s="1"/>
  <c r="H10" i="19"/>
  <c r="B10" i="19" a="1"/>
  <c r="G10" i="19" s="1"/>
  <c r="B8" i="19" a="1"/>
  <c r="G8" i="19" s="1"/>
  <c r="D6" i="19"/>
  <c r="B6" i="19"/>
  <c r="B6" i="19" a="1"/>
  <c r="G6" i="19" s="1"/>
  <c r="B4" i="19" a="1"/>
  <c r="G4" i="19" s="1"/>
  <c r="G3" i="19" s="1"/>
  <c r="B14" i="18" a="1"/>
  <c r="B14" i="18" s="1"/>
  <c r="B12" i="18" a="1"/>
  <c r="G12" i="18" s="1"/>
  <c r="B10" i="18" a="1"/>
  <c r="G10" i="18" s="1"/>
  <c r="B8" i="18" a="1"/>
  <c r="G8" i="18" s="1"/>
  <c r="B6" i="18" a="1"/>
  <c r="G6" i="18" s="1"/>
  <c r="B4" i="18" a="1"/>
  <c r="G4" i="18" s="1"/>
  <c r="G3" i="18" s="1"/>
  <c r="B14" i="17" a="1"/>
  <c r="C14" i="17" s="1"/>
  <c r="B12" i="17" a="1"/>
  <c r="G12" i="17" s="1"/>
  <c r="D10" i="17"/>
  <c r="B10" i="17"/>
  <c r="B10" i="17" a="1"/>
  <c r="G10" i="17" s="1"/>
  <c r="B8" i="17" a="1"/>
  <c r="G8" i="17" s="1"/>
  <c r="F6" i="17"/>
  <c r="B6" i="17" a="1"/>
  <c r="G6" i="17" s="1"/>
  <c r="B4" i="17" a="1"/>
  <c r="G4" i="17" s="1"/>
  <c r="G3" i="17" s="1"/>
  <c r="B14" i="16" a="1"/>
  <c r="C14" i="16" s="1"/>
  <c r="B12" i="16" a="1"/>
  <c r="G12" i="16" s="1"/>
  <c r="B10" i="16" a="1"/>
  <c r="G10" i="16" s="1"/>
  <c r="B8" i="16" a="1"/>
  <c r="G8" i="16" s="1"/>
  <c r="B6" i="16" a="1"/>
  <c r="G6" i="16" s="1"/>
  <c r="B4" i="16" a="1"/>
  <c r="H4" i="16" s="1"/>
  <c r="H3" i="16" s="1"/>
  <c r="B14" i="15" a="1"/>
  <c r="C14" i="15" s="1"/>
  <c r="H12" i="15"/>
  <c r="D12" i="15"/>
  <c r="B12" i="15" a="1"/>
  <c r="G12" i="15" s="1"/>
  <c r="H10" i="15"/>
  <c r="F10" i="15"/>
  <c r="B10" i="15"/>
  <c r="B10" i="15" a="1"/>
  <c r="G10" i="15" s="1"/>
  <c r="B8" i="15" a="1"/>
  <c r="G8" i="15" s="1"/>
  <c r="B6" i="15" a="1"/>
  <c r="G6" i="15" s="1"/>
  <c r="H4" i="15"/>
  <c r="H3" i="15" s="1"/>
  <c r="B4" i="15" a="1"/>
  <c r="G4" i="15" s="1"/>
  <c r="G3" i="15" s="1"/>
  <c r="B14" i="14" a="1"/>
  <c r="C14" i="14" s="1"/>
  <c r="B12" i="14" a="1"/>
  <c r="H12" i="14" s="1"/>
  <c r="B10" i="14" a="1"/>
  <c r="G10" i="14" s="1"/>
  <c r="B8" i="14" a="1"/>
  <c r="H8" i="14" s="1"/>
  <c r="B6" i="14" a="1"/>
  <c r="G6" i="14" s="1"/>
  <c r="B4" i="14" a="1"/>
  <c r="H4" i="14" s="1"/>
  <c r="H3" i="14" s="1"/>
  <c r="B4" i="17" l="1"/>
  <c r="D6" i="15"/>
  <c r="F4" i="17"/>
  <c r="F3" i="17" s="1"/>
  <c r="H8" i="17"/>
  <c r="F10" i="17"/>
  <c r="B14" i="17"/>
  <c r="H4" i="19"/>
  <c r="H3" i="19" s="1"/>
  <c r="F6" i="19"/>
  <c r="B10" i="19"/>
  <c r="D12" i="19"/>
  <c r="H4" i="21"/>
  <c r="H3" i="21" s="1"/>
  <c r="G10" i="21"/>
  <c r="F4" i="24"/>
  <c r="F3" i="24" s="1"/>
  <c r="H6" i="24"/>
  <c r="H6" i="15"/>
  <c r="B6" i="15"/>
  <c r="F6" i="15"/>
  <c r="H10" i="17"/>
  <c r="H6" i="19"/>
  <c r="F10" i="19"/>
  <c r="H12" i="19"/>
  <c r="H8" i="22"/>
  <c r="F12" i="22"/>
  <c r="H4" i="24"/>
  <c r="H3" i="24" s="1"/>
  <c r="F4" i="21"/>
  <c r="F3" i="21" s="1"/>
  <c r="H6" i="21"/>
  <c r="D8" i="22"/>
  <c r="D4" i="24"/>
  <c r="D3" i="24" s="1"/>
  <c r="F6" i="24"/>
  <c r="D12" i="17"/>
  <c r="B8" i="17"/>
  <c r="F12" i="17"/>
  <c r="B4" i="19"/>
  <c r="F8" i="19"/>
  <c r="B6" i="22"/>
  <c r="F10" i="22"/>
  <c r="B4" i="15"/>
  <c r="F8" i="15"/>
  <c r="D4" i="15"/>
  <c r="D3" i="15" s="1"/>
  <c r="H8" i="15"/>
  <c r="B14" i="15"/>
  <c r="B6" i="17"/>
  <c r="D8" i="17"/>
  <c r="H12" i="17"/>
  <c r="D4" i="19"/>
  <c r="D3" i="19" s="1"/>
  <c r="H8" i="19"/>
  <c r="B14" i="19"/>
  <c r="B8" i="21"/>
  <c r="B4" i="22"/>
  <c r="D6" i="22"/>
  <c r="H10" i="22"/>
  <c r="B10" i="24"/>
  <c r="D12" i="24"/>
  <c r="F4" i="15"/>
  <c r="F3" i="15" s="1"/>
  <c r="B12" i="15"/>
  <c r="D6" i="17"/>
  <c r="F8" i="17"/>
  <c r="F4" i="19"/>
  <c r="F3" i="19" s="1"/>
  <c r="B12" i="19"/>
  <c r="B6" i="21"/>
  <c r="D4" i="22"/>
  <c r="D3" i="22" s="1"/>
  <c r="F6" i="22"/>
  <c r="B14" i="22"/>
  <c r="B8" i="24"/>
  <c r="D10" i="24"/>
  <c r="F12" i="24"/>
  <c r="B6" i="24"/>
  <c r="D8" i="24"/>
  <c r="F10" i="24"/>
  <c r="H12" i="24"/>
  <c r="B8" i="15"/>
  <c r="D10" i="15"/>
  <c r="F12" i="15"/>
  <c r="D4" i="17"/>
  <c r="D3" i="17" s="1"/>
  <c r="H6" i="17"/>
  <c r="B12" i="17"/>
  <c r="C14" i="18"/>
  <c r="B8" i="19"/>
  <c r="D10" i="19"/>
  <c r="F12" i="19"/>
  <c r="D4" i="21"/>
  <c r="D3" i="21" s="1"/>
  <c r="F6" i="21"/>
  <c r="H4" i="22"/>
  <c r="H3" i="22" s="1"/>
  <c r="B10" i="22"/>
  <c r="D12" i="22"/>
  <c r="B4" i="24"/>
  <c r="D6" i="24"/>
  <c r="F8" i="24"/>
  <c r="H10" i="24"/>
  <c r="D8" i="15"/>
  <c r="D8" i="19"/>
  <c r="D10" i="22"/>
  <c r="H8" i="24"/>
  <c r="B14" i="24"/>
  <c r="C4" i="14"/>
  <c r="C3" i="14" s="1"/>
  <c r="E4" i="14"/>
  <c r="E3" i="14" s="1"/>
  <c r="G4" i="14"/>
  <c r="G3" i="14" s="1"/>
  <c r="C8" i="14"/>
  <c r="E8" i="14"/>
  <c r="G8" i="14"/>
  <c r="C12" i="14"/>
  <c r="E12" i="14"/>
  <c r="G12" i="14"/>
  <c r="C4" i="16"/>
  <c r="C3" i="16" s="1"/>
  <c r="E4" i="16"/>
  <c r="E3" i="16" s="1"/>
  <c r="G4" i="16"/>
  <c r="G3" i="16" s="1"/>
  <c r="B4" i="14"/>
  <c r="D4" i="14"/>
  <c r="D3" i="14" s="1"/>
  <c r="F4" i="14"/>
  <c r="F3" i="14" s="1"/>
  <c r="B6" i="14"/>
  <c r="D6" i="14"/>
  <c r="F6" i="14"/>
  <c r="H6" i="14"/>
  <c r="B8" i="14"/>
  <c r="D8" i="14"/>
  <c r="F8" i="14"/>
  <c r="B10" i="14"/>
  <c r="D10" i="14"/>
  <c r="F10" i="14"/>
  <c r="H10" i="14"/>
  <c r="B12" i="14"/>
  <c r="D12" i="14"/>
  <c r="F12" i="14"/>
  <c r="B14" i="14"/>
  <c r="C4" i="15"/>
  <c r="C3" i="15" s="1"/>
  <c r="E4" i="15"/>
  <c r="E3" i="15" s="1"/>
  <c r="C6" i="15"/>
  <c r="E6" i="15"/>
  <c r="C8" i="15"/>
  <c r="E8" i="15"/>
  <c r="C10" i="15"/>
  <c r="E10" i="15"/>
  <c r="C12" i="15"/>
  <c r="E12" i="15"/>
  <c r="B4" i="16"/>
  <c r="D4" i="16"/>
  <c r="D3" i="16" s="1"/>
  <c r="F4" i="16"/>
  <c r="F3" i="16" s="1"/>
  <c r="B6" i="16"/>
  <c r="D6" i="16"/>
  <c r="F6" i="16"/>
  <c r="H6" i="16"/>
  <c r="B8" i="16"/>
  <c r="D8" i="16"/>
  <c r="F8" i="16"/>
  <c r="H8" i="16"/>
  <c r="B10" i="16"/>
  <c r="D10" i="16"/>
  <c r="F10" i="16"/>
  <c r="H10" i="16"/>
  <c r="B12" i="16"/>
  <c r="D12" i="16"/>
  <c r="F12" i="16"/>
  <c r="H12" i="16"/>
  <c r="B14" i="16"/>
  <c r="C4" i="17"/>
  <c r="C3" i="17" s="1"/>
  <c r="E4" i="17"/>
  <c r="E3" i="17" s="1"/>
  <c r="H4" i="17"/>
  <c r="H3" i="17" s="1"/>
  <c r="C4" i="18"/>
  <c r="C3" i="18" s="1"/>
  <c r="C6" i="18"/>
  <c r="C8" i="18"/>
  <c r="C10" i="18"/>
  <c r="C12" i="18"/>
  <c r="C6" i="14"/>
  <c r="E6" i="14"/>
  <c r="C10" i="14"/>
  <c r="E10" i="14"/>
  <c r="C6" i="16"/>
  <c r="E6" i="16"/>
  <c r="C8" i="16"/>
  <c r="E8" i="16"/>
  <c r="C10" i="16"/>
  <c r="E10" i="16"/>
  <c r="C12" i="16"/>
  <c r="E12" i="16"/>
  <c r="H4" i="18"/>
  <c r="H3" i="18" s="1"/>
  <c r="F4" i="18"/>
  <c r="F3" i="18" s="1"/>
  <c r="D4" i="18"/>
  <c r="D3" i="18" s="1"/>
  <c r="B4" i="18"/>
  <c r="E4" i="18"/>
  <c r="E3" i="18" s="1"/>
  <c r="H6" i="18"/>
  <c r="F6" i="18"/>
  <c r="D6" i="18"/>
  <c r="B6" i="18"/>
  <c r="E6" i="18"/>
  <c r="H8" i="18"/>
  <c r="F8" i="18"/>
  <c r="D8" i="18"/>
  <c r="B8" i="18"/>
  <c r="E8" i="18"/>
  <c r="H10" i="18"/>
  <c r="F10" i="18"/>
  <c r="D10" i="18"/>
  <c r="B10" i="18"/>
  <c r="E10" i="18"/>
  <c r="H12" i="18"/>
  <c r="F12" i="18"/>
  <c r="D12" i="18"/>
  <c r="B12" i="18"/>
  <c r="E12" i="18"/>
  <c r="C4" i="20"/>
  <c r="C3" i="20" s="1"/>
  <c r="E4" i="20"/>
  <c r="E3" i="20" s="1"/>
  <c r="G4" i="20"/>
  <c r="G3" i="20" s="1"/>
  <c r="C6" i="20"/>
  <c r="E6" i="20"/>
  <c r="G6" i="20"/>
  <c r="C8" i="20"/>
  <c r="E8" i="20"/>
  <c r="G8" i="20"/>
  <c r="C10" i="20"/>
  <c r="E10" i="20"/>
  <c r="G10" i="20"/>
  <c r="C12" i="20"/>
  <c r="E12" i="20"/>
  <c r="G12" i="20"/>
  <c r="C14" i="20"/>
  <c r="H4" i="23"/>
  <c r="H3" i="23" s="1"/>
  <c r="F4" i="23"/>
  <c r="F3" i="23" s="1"/>
  <c r="D4" i="23"/>
  <c r="D3" i="23" s="1"/>
  <c r="B4" i="23"/>
  <c r="E4" i="23"/>
  <c r="E3" i="23" s="1"/>
  <c r="C6" i="17"/>
  <c r="E6" i="17"/>
  <c r="C8" i="17"/>
  <c r="E8" i="17"/>
  <c r="C10" i="17"/>
  <c r="E10" i="17"/>
  <c r="C12" i="17"/>
  <c r="E12" i="17"/>
  <c r="C4" i="19"/>
  <c r="C3" i="19" s="1"/>
  <c r="E4" i="19"/>
  <c r="E3" i="19" s="1"/>
  <c r="C6" i="19"/>
  <c r="E6" i="19"/>
  <c r="C8" i="19"/>
  <c r="E8" i="19"/>
  <c r="C10" i="19"/>
  <c r="E10" i="19"/>
  <c r="C12" i="19"/>
  <c r="E12" i="19"/>
  <c r="B4" i="20"/>
  <c r="D4" i="20"/>
  <c r="D3" i="20" s="1"/>
  <c r="F4" i="20"/>
  <c r="F3" i="20" s="1"/>
  <c r="B6" i="20"/>
  <c r="D6" i="20"/>
  <c r="F6" i="20"/>
  <c r="B8" i="20"/>
  <c r="D8" i="20"/>
  <c r="F8" i="20"/>
  <c r="B10" i="20"/>
  <c r="D10" i="20"/>
  <c r="F10" i="20"/>
  <c r="B12" i="20"/>
  <c r="D12" i="20"/>
  <c r="F12" i="20"/>
  <c r="C4" i="21"/>
  <c r="C3" i="21" s="1"/>
  <c r="E4" i="21"/>
  <c r="E3" i="21" s="1"/>
  <c r="C6" i="21"/>
  <c r="E6" i="21"/>
  <c r="H8" i="21"/>
  <c r="F8" i="21"/>
  <c r="C8" i="21"/>
  <c r="E8" i="21"/>
  <c r="H10" i="21"/>
  <c r="F10" i="21"/>
  <c r="D10" i="21"/>
  <c r="B10" i="21"/>
  <c r="E10" i="21"/>
  <c r="H12" i="21"/>
  <c r="F12" i="21"/>
  <c r="D12" i="21"/>
  <c r="B12" i="21"/>
  <c r="E12" i="21"/>
  <c r="C4" i="23"/>
  <c r="C3" i="23" s="1"/>
  <c r="G4" i="23"/>
  <c r="G3" i="23" s="1"/>
  <c r="C4" i="22"/>
  <c r="C3" i="22" s="1"/>
  <c r="E4" i="22"/>
  <c r="E3" i="22" s="1"/>
  <c r="C6" i="22"/>
  <c r="E6" i="22"/>
  <c r="C8" i="22"/>
  <c r="E8" i="22"/>
  <c r="C10" i="22"/>
  <c r="E10" i="22"/>
  <c r="C12" i="22"/>
  <c r="E12" i="22"/>
  <c r="B6" i="23"/>
  <c r="D6" i="23"/>
  <c r="F6" i="23"/>
  <c r="H6" i="23"/>
  <c r="B8" i="23"/>
  <c r="D8" i="23"/>
  <c r="F8" i="23"/>
  <c r="H8" i="23"/>
  <c r="B10" i="23"/>
  <c r="D10" i="23"/>
  <c r="F10" i="23"/>
  <c r="H10" i="23"/>
  <c r="B12" i="23"/>
  <c r="D12" i="23"/>
  <c r="F12" i="23"/>
  <c r="H12" i="23"/>
  <c r="B14" i="23"/>
  <c r="C4" i="24"/>
  <c r="C3" i="24" s="1"/>
  <c r="E4" i="24"/>
  <c r="E3" i="24" s="1"/>
  <c r="C6" i="24"/>
  <c r="E6" i="24"/>
  <c r="C8" i="24"/>
  <c r="E8" i="24"/>
  <c r="C10" i="24"/>
  <c r="E10" i="24"/>
  <c r="C12" i="24"/>
  <c r="E12" i="24"/>
  <c r="B4" i="25"/>
  <c r="D4" i="25"/>
  <c r="D3" i="25" s="1"/>
  <c r="F4" i="25"/>
  <c r="F3" i="25" s="1"/>
  <c r="H4" i="25"/>
  <c r="H3" i="25" s="1"/>
  <c r="B6" i="25"/>
  <c r="D6" i="25"/>
  <c r="F6" i="25"/>
  <c r="H6" i="25"/>
  <c r="B8" i="25"/>
  <c r="D8" i="25"/>
  <c r="F8" i="25"/>
  <c r="H8" i="25"/>
  <c r="B10" i="25"/>
  <c r="D10" i="25"/>
  <c r="F10" i="25"/>
  <c r="H10" i="25"/>
  <c r="B12" i="25"/>
  <c r="D12" i="25"/>
  <c r="F12" i="25"/>
  <c r="H12" i="25"/>
  <c r="B14" i="25"/>
  <c r="C6" i="23"/>
  <c r="E6" i="23"/>
  <c r="C8" i="23"/>
  <c r="E8" i="23"/>
  <c r="C10" i="23"/>
  <c r="E10" i="23"/>
  <c r="C12" i="23"/>
  <c r="E12" i="23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<sst xmlns="http://schemas.openxmlformats.org/spreadsheetml/2006/main" count="66" uniqueCount="33">
  <si>
    <t>Megjegyzések</t>
  </si>
  <si>
    <t xml:space="preserve"> </t>
  </si>
  <si>
    <t>Naptárbeállítások</t>
  </si>
  <si>
    <t>Év</t>
  </si>
  <si>
    <t>Hét kezdete</t>
  </si>
  <si>
    <t>hétfő</t>
  </si>
  <si>
    <t>Áthelyezett munkanap</t>
  </si>
  <si>
    <t>Konzultáció: 
Keretrendszer működése</t>
  </si>
  <si>
    <t>Konzultáció:
SM használata</t>
  </si>
  <si>
    <t>Nemzeti ünnep</t>
  </si>
  <si>
    <t>Szenteste</t>
  </si>
  <si>
    <t>Karácsony</t>
  </si>
  <si>
    <t>Újév</t>
  </si>
  <si>
    <t>Nagypéntek</t>
  </si>
  <si>
    <t>Húsvét</t>
  </si>
  <si>
    <t>Munka ünnepe</t>
  </si>
  <si>
    <t>Pünkösd</t>
  </si>
  <si>
    <t>Mindenszentek</t>
  </si>
  <si>
    <t xml:space="preserve">2026. évi rendszer- csatlakozók 
GAZD oktatása
</t>
  </si>
  <si>
    <t>Oktatás: Hagyaték szakrendszer (sablonkészítés)</t>
  </si>
  <si>
    <t>Oktatás: Ingatlanvagyon-kataszter szakrendszer</t>
  </si>
  <si>
    <t>Oktatás: Ipar- és kereskedelmi szakrendszer (idei változások)</t>
  </si>
  <si>
    <t>Oktatás: Gazdálkodás szakrendszer - Adó témában</t>
  </si>
  <si>
    <t>Oktatás: Ingatlanvagyon-kataszter szakrendszer - Kezdő felhasználóknak</t>
  </si>
  <si>
    <t xml:space="preserve">Oktatás: Adó és Gazdálkodási szakrendszerek kapcsolata </t>
  </si>
  <si>
    <t>Iparker és Irat szakrendszer integrációs pontjainak bemutatása</t>
  </si>
  <si>
    <t>Hagyaték és Irat szakrendszer integrációs pontjainak bemutatása</t>
  </si>
  <si>
    <t>Gazdálkodási és Irat szakrendszer integrációs pontjainak bemutatása</t>
  </si>
  <si>
    <t>ELÜGY alapképzés -  budapesti helyszínen</t>
  </si>
  <si>
    <t>Adó és Irat szakrendszer integrációs pontjainak bemutatása</t>
  </si>
  <si>
    <t>Oktatás, és kunzultáció: Adó szakrendszer (Iparűzési adó bevallások feldolgozásának gyakorlati tapasztalatai)</t>
  </si>
  <si>
    <t>Oktatás: Ipar- és kereskedelmi szakrendszer - Kezdő felhasználóknak</t>
  </si>
  <si>
    <t>Oktatás: Hagyatéki leltár szakrendszer - Kezdő felhasználóknak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</si>
</sst>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164" formatCode="_(* #,##0_);_(* \(#,##0\);_(* &quot;-&quot;_);_(@_)"/>
    <numFmt numFmtId="165" formatCode="_(* #,##0.00_);_(* \(#,##0.00\);_(* &quot;-&quot;??_);_(@_)"/>
    <numFmt numFmtId="166" formatCode="d"/>
  </numFmts>
  <fonts count="36">
    <font>
      <sz val="11"/>
      <color theme="1" tint="0.2499465926084170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8"/>
      <name val="Arial"/>
      <family val="2"/>
    </font>
    <font>
      <b/>
      <sz val="11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35"/>
      <color theme="4"/>
      <name val="Century Gothic"/>
      <family val="2"/>
      <scheme val="minor"/>
    </font>
    <font>
      <sz val="12"/>
      <color theme="4" tint="-0.24994659260841701"/>
      <name val="Century Gothic"/>
      <family val="1"/>
      <scheme val="major"/>
    </font>
    <font>
      <sz val="11"/>
      <color theme="1" tint="0.34998626667073579"/>
      <name val="Century Gothic"/>
      <family val="2"/>
      <scheme val="minor"/>
    </font>
    <font>
      <sz val="11"/>
      <color theme="4" tint="-0.24994659260841701"/>
      <name val="Century Gothic"/>
      <family val="2"/>
      <scheme val="minor"/>
    </font>
    <font>
      <sz val="11"/>
      <color indexed="63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  <font>
      <sz val="11"/>
      <color theme="1" tint="0.24994659260841701"/>
      <name val="Century Gothic"/>
      <family val="2"/>
      <scheme val="minor"/>
    </font>
    <font>
      <sz val="11"/>
      <color theme="1" tint="0.14999847407452621"/>
      <name val="Century Gothic"/>
      <family val="1"/>
      <scheme val="minor"/>
    </font>
    <font>
      <sz val="35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2"/>
      <name val="Century Gothic"/>
      <family val="1"/>
      <scheme val="minor"/>
    </font>
    <font>
      <b/>
      <sz val="36"/>
      <color theme="8" tint="-0.499984740745262"/>
      <name val="Century Gothic"/>
      <family val="1"/>
      <scheme val="major"/>
    </font>
    <font>
      <b/>
      <sz val="36"/>
      <color theme="9" tint="-0.499984740745262"/>
      <name val="Century Gothic"/>
      <family val="1"/>
      <scheme val="major"/>
    </font>
    <font>
      <b/>
      <sz val="36"/>
      <color theme="5" tint="-0.499984740745262"/>
      <name val="Century Gothic"/>
      <family val="1"/>
      <scheme val="major"/>
    </font>
    <font>
      <b/>
      <sz val="36"/>
      <color theme="7" tint="-0.499984740745262"/>
      <name val="Century Gothic"/>
      <family val="1"/>
      <scheme val="major"/>
    </font>
    <font>
      <sz val="11"/>
      <color rgb="FF006100"/>
      <name val="Century Gothic"/>
      <family val="2"/>
      <scheme val="minor"/>
    </font>
    <font>
      <sz val="11"/>
      <color rgb="FF9C0006"/>
      <name val="Century Gothic"/>
      <family val="2"/>
      <scheme val="minor"/>
    </font>
    <font>
      <sz val="11"/>
      <color rgb="FF9C5700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6"/>
      <name val="Century Gothic"/>
      <family val="3"/>
      <charset val="128"/>
      <scheme val="minor"/>
    </font>
    <font>
      <sz val="12"/>
      <color rgb="FFFF0000"/>
      <name val="Century Gothic"/>
      <family val="1"/>
      <scheme val="minor"/>
    </font>
    <font>
      <sz val="10"/>
      <color rgb="FFFF0000"/>
      <name val="Century Gothic"/>
      <family val="1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9" fillId="2" borderId="0" applyNumberFormat="0" applyBorder="0" applyAlignment="0" applyProtection="0"/>
    <xf numFmtId="0" fontId="8" fillId="0" borderId="3" applyNumberFormat="0" applyFill="0" applyProtection="0">
      <alignment horizontal="left" vertical="center" indent="1"/>
    </xf>
    <xf numFmtId="0" fontId="3" fillId="3" borderId="1" applyNumberFormat="0" applyAlignment="0" applyProtection="0"/>
    <xf numFmtId="0" fontId="4" fillId="4" borderId="2" applyNumberFormat="0" applyProtection="0">
      <alignment vertical="center"/>
    </xf>
    <xf numFmtId="0" fontId="5" fillId="0" borderId="0" applyFill="0" applyBorder="0" applyProtection="0">
      <alignment vertical="center"/>
    </xf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5" borderId="0" applyBorder="0" applyProtection="0">
      <alignment horizontal="left" vertical="top" wrapText="1" indent="1"/>
    </xf>
    <xf numFmtId="166" fontId="7" fillId="0" borderId="0">
      <alignment horizontal="left" indent="1"/>
    </xf>
    <xf numFmtId="0" fontId="10" fillId="5" borderId="0" applyNumberFormat="0" applyFont="0" applyBorder="0" applyAlignment="0">
      <alignment horizontal="left" vertical="center" indent="1"/>
    </xf>
    <xf numFmtId="0" fontId="6" fillId="0" borderId="0">
      <alignment horizontal="left" indent="1"/>
    </xf>
    <xf numFmtId="0" fontId="8" fillId="0" borderId="0" applyFill="0" applyProtection="0"/>
    <xf numFmtId="0" fontId="12" fillId="0" borderId="0" applyFill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5" fillId="13" borderId="32" applyNumberFormat="0" applyAlignment="0" applyProtection="0"/>
    <xf numFmtId="0" fontId="26" fillId="14" borderId="33" applyNumberFormat="0" applyAlignment="0" applyProtection="0"/>
    <xf numFmtId="0" fontId="27" fillId="14" borderId="32" applyNumberFormat="0" applyAlignment="0" applyProtection="0"/>
    <xf numFmtId="0" fontId="28" fillId="0" borderId="34" applyNumberFormat="0" applyFill="0" applyAlignment="0" applyProtection="0"/>
    <xf numFmtId="0" fontId="3" fillId="15" borderId="35" applyNumberFormat="0" applyAlignment="0" applyProtection="0"/>
    <xf numFmtId="0" fontId="29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37" applyNumberFormat="0" applyFill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75">
    <xf numFmtId="0" fontId="0" fillId="0" borderId="0" xfId="0">
      <alignment vertical="top"/>
    </xf>
    <xf numFmtId="0" fontId="13" fillId="0" borderId="0" xfId="0" applyFont="1">
      <alignment vertical="top"/>
    </xf>
    <xf numFmtId="0" fontId="13" fillId="0" borderId="0" xfId="2" applyFont="1" applyFill="1" applyBorder="1" applyAlignment="1">
      <alignment vertical="center"/>
    </xf>
    <xf numFmtId="0" fontId="14" fillId="0" borderId="0" xfId="5" applyFont="1" applyFill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7" fillId="6" borderId="4" xfId="2" applyFont="1" applyFill="1" applyBorder="1" applyAlignment="1">
      <alignment horizontal="center" vertical="center"/>
    </xf>
    <xf numFmtId="0" fontId="17" fillId="6" borderId="5" xfId="2" applyFont="1" applyFill="1" applyBorder="1" applyAlignment="1">
      <alignment horizontal="center" vertical="center"/>
    </xf>
    <xf numFmtId="0" fontId="17" fillId="6" borderId="6" xfId="2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  <xf numFmtId="0" fontId="16" fillId="0" borderId="10" xfId="13" applyFont="1" applyFill="1" applyBorder="1" applyAlignment="1">
      <alignment horizontal="left" vertical="top" wrapText="1" indent="1"/>
    </xf>
    <xf numFmtId="0" fontId="13" fillId="0" borderId="8" xfId="16" applyFont="1" applyFill="1" applyBorder="1" applyAlignment="1">
      <alignment horizontal="center" vertical="center"/>
    </xf>
    <xf numFmtId="0" fontId="13" fillId="0" borderId="8" xfId="14" applyFont="1" applyBorder="1" applyAlignment="1">
      <alignment horizontal="center" vertical="center"/>
    </xf>
    <xf numFmtId="0" fontId="17" fillId="7" borderId="4" xfId="2" applyFont="1" applyFill="1" applyBorder="1" applyAlignment="1">
      <alignment horizontal="center" vertical="center"/>
    </xf>
    <xf numFmtId="0" fontId="17" fillId="7" borderId="5" xfId="2" applyFont="1" applyFill="1" applyBorder="1" applyAlignment="1">
      <alignment horizontal="center" vertical="center"/>
    </xf>
    <xf numFmtId="0" fontId="17" fillId="7" borderId="6" xfId="2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0" fontId="17" fillId="8" borderId="5" xfId="2" applyFont="1" applyFill="1" applyBorder="1" applyAlignment="1">
      <alignment horizontal="center" vertical="center"/>
    </xf>
    <xf numFmtId="0" fontId="17" fillId="8" borderId="6" xfId="2" applyFont="1" applyFill="1" applyBorder="1" applyAlignment="1">
      <alignment horizontal="center" vertical="center"/>
    </xf>
    <xf numFmtId="0" fontId="16" fillId="0" borderId="15" xfId="13" applyFont="1" applyFill="1" applyBorder="1" applyAlignment="1">
      <alignment horizontal="left" vertical="top" wrapText="1" indent="1"/>
    </xf>
    <xf numFmtId="0" fontId="16" fillId="0" borderId="15" xfId="0" applyFont="1" applyBorder="1" applyAlignment="1">
      <alignment horizontal="left" vertical="top" wrapText="1" indent="1"/>
    </xf>
    <xf numFmtId="0" fontId="17" fillId="9" borderId="4" xfId="2" applyFont="1" applyFill="1" applyBorder="1" applyAlignment="1">
      <alignment horizontal="center" vertical="center"/>
    </xf>
    <xf numFmtId="0" fontId="17" fillId="9" borderId="5" xfId="2" applyFont="1" applyFill="1" applyBorder="1" applyAlignment="1">
      <alignment horizontal="center" vertical="center"/>
    </xf>
    <xf numFmtId="0" fontId="17" fillId="9" borderId="6" xfId="2" applyFont="1" applyFill="1" applyBorder="1" applyAlignment="1">
      <alignment horizontal="center" vertical="center"/>
    </xf>
    <xf numFmtId="0" fontId="16" fillId="0" borderId="21" xfId="13" applyFont="1" applyFill="1" applyBorder="1" applyAlignment="1">
      <alignment horizontal="left" vertical="top" wrapText="1" indent="1"/>
    </xf>
    <xf numFmtId="0" fontId="16" fillId="0" borderId="21" xfId="0" applyFont="1" applyBorder="1" applyAlignment="1">
      <alignment horizontal="left" vertical="top" wrapText="1" indent="1"/>
    </xf>
    <xf numFmtId="0" fontId="16" fillId="0" borderId="27" xfId="13" applyFont="1" applyFill="1" applyBorder="1" applyAlignment="1">
      <alignment horizontal="left" vertical="top" wrapText="1" indent="1"/>
    </xf>
    <xf numFmtId="0" fontId="16" fillId="0" borderId="27" xfId="0" applyFont="1" applyBorder="1" applyAlignment="1">
      <alignment horizontal="left" vertical="top" wrapText="1" indent="1"/>
    </xf>
    <xf numFmtId="166" fontId="15" fillId="0" borderId="9" xfId="12" applyFont="1" applyBorder="1" applyAlignment="1">
      <alignment horizontal="right" indent="1"/>
    </xf>
    <xf numFmtId="166" fontId="15" fillId="0" borderId="11" xfId="12" applyFont="1" applyBorder="1" applyAlignment="1">
      <alignment horizontal="right" indent="1"/>
    </xf>
    <xf numFmtId="166" fontId="15" fillId="0" borderId="9" xfId="13" applyNumberFormat="1" applyFont="1" applyFill="1" applyBorder="1" applyAlignment="1">
      <alignment horizontal="right" vertical="center" wrapText="1" indent="1"/>
    </xf>
    <xf numFmtId="166" fontId="15" fillId="0" borderId="9" xfId="12" applyFont="1" applyBorder="1" applyAlignment="1">
      <alignment horizontal="right" vertical="center" indent="1"/>
    </xf>
    <xf numFmtId="166" fontId="15" fillId="0" borderId="26" xfId="12" applyFont="1" applyBorder="1" applyAlignment="1">
      <alignment horizontal="right" indent="1"/>
    </xf>
    <xf numFmtId="166" fontId="15" fillId="0" borderId="26" xfId="13" applyNumberFormat="1" applyFont="1" applyFill="1" applyBorder="1" applyAlignment="1">
      <alignment horizontal="right" vertical="center" wrapText="1" indent="1"/>
    </xf>
    <xf numFmtId="166" fontId="15" fillId="0" borderId="26" xfId="12" applyFont="1" applyBorder="1" applyAlignment="1">
      <alignment horizontal="right" vertical="center" indent="1"/>
    </xf>
    <xf numFmtId="166" fontId="15" fillId="0" borderId="20" xfId="12" applyFont="1" applyBorder="1" applyAlignment="1">
      <alignment horizontal="right" indent="1"/>
    </xf>
    <xf numFmtId="166" fontId="15" fillId="0" borderId="20" xfId="13" applyNumberFormat="1" applyFont="1" applyFill="1" applyBorder="1" applyAlignment="1">
      <alignment horizontal="right" vertical="center" wrapText="1" indent="1"/>
    </xf>
    <xf numFmtId="166" fontId="15" fillId="0" borderId="20" xfId="12" applyFont="1" applyBorder="1" applyAlignment="1">
      <alignment horizontal="right" vertical="center" indent="1"/>
    </xf>
    <xf numFmtId="166" fontId="15" fillId="0" borderId="14" xfId="12" applyFont="1" applyBorder="1" applyAlignment="1">
      <alignment horizontal="right" indent="1"/>
    </xf>
    <xf numFmtId="166" fontId="15" fillId="0" borderId="14" xfId="13" applyNumberFormat="1" applyFont="1" applyFill="1" applyBorder="1" applyAlignment="1">
      <alignment horizontal="right" vertical="center" wrapText="1" indent="1"/>
    </xf>
    <xf numFmtId="166" fontId="15" fillId="0" borderId="14" xfId="12" applyFont="1" applyBorder="1" applyAlignment="1">
      <alignment horizontal="right" vertical="center" indent="1"/>
    </xf>
    <xf numFmtId="0" fontId="16" fillId="38" borderId="10" xfId="0" applyFont="1" applyFill="1" applyBorder="1" applyAlignment="1">
      <alignment horizontal="left" vertical="top" wrapText="1" indent="1"/>
    </xf>
    <xf numFmtId="0" fontId="16" fillId="38" borderId="10" xfId="13" applyFont="1" applyFill="1" applyBorder="1" applyAlignment="1">
      <alignment horizontal="left" vertical="top" wrapText="1" indent="1"/>
    </xf>
    <xf numFmtId="166" fontId="34" fillId="0" borderId="20" xfId="13" applyNumberFormat="1" applyFont="1" applyFill="1" applyBorder="1" applyAlignment="1">
      <alignment horizontal="right" vertical="center" wrapText="1" indent="1"/>
    </xf>
    <xf numFmtId="166" fontId="34" fillId="0" borderId="9" xfId="13" applyNumberFormat="1" applyFont="1" applyFill="1" applyBorder="1" applyAlignment="1">
      <alignment horizontal="right" vertical="center" wrapText="1" indent="1"/>
    </xf>
    <xf numFmtId="0" fontId="35" fillId="38" borderId="10" xfId="0" applyFont="1" applyFill="1" applyBorder="1" applyAlignment="1">
      <alignment horizontal="left" vertical="top" wrapText="1" indent="1"/>
    </xf>
    <xf numFmtId="166" fontId="34" fillId="0" borderId="9" xfId="12" applyFont="1" applyBorder="1" applyAlignment="1">
      <alignment horizontal="right" indent="1"/>
    </xf>
    <xf numFmtId="166" fontId="34" fillId="0" borderId="14" xfId="12" applyFont="1" applyBorder="1" applyAlignment="1">
      <alignment horizontal="right" vertical="center" indent="1"/>
    </xf>
    <xf numFmtId="166" fontId="34" fillId="0" borderId="14" xfId="12" applyFont="1" applyBorder="1" applyAlignment="1">
      <alignment horizontal="right" indent="1"/>
    </xf>
    <xf numFmtId="166" fontId="34" fillId="0" borderId="14" xfId="13" applyNumberFormat="1" applyFont="1" applyFill="1" applyBorder="1" applyAlignment="1">
      <alignment horizontal="right" vertical="center" wrapText="1" indent="1"/>
    </xf>
    <xf numFmtId="166" fontId="34" fillId="0" borderId="26" xfId="13" applyNumberFormat="1" applyFont="1" applyFill="1" applyBorder="1" applyAlignment="1">
      <alignment horizontal="right" vertical="center" wrapText="1" indent="1"/>
    </xf>
    <xf numFmtId="166" fontId="34" fillId="0" borderId="26" xfId="12" applyFont="1" applyBorder="1" applyAlignment="1">
      <alignment horizontal="right" indent="1"/>
    </xf>
    <xf numFmtId="166" fontId="34" fillId="0" borderId="9" xfId="12" applyFont="1" applyBorder="1" applyAlignment="1">
      <alignment horizontal="right" vertical="center" indent="1"/>
    </xf>
    <xf numFmtId="0" fontId="18" fillId="0" borderId="0" xfId="5" applyFont="1" applyFill="1" applyBorder="1">
      <alignment vertical="center"/>
    </xf>
    <xf numFmtId="0" fontId="13" fillId="0" borderId="13" xfId="11" applyFont="1" applyFill="1" applyBorder="1" applyAlignment="1">
      <alignment horizontal="left" vertical="center" wrapText="1" indent="1"/>
    </xf>
    <xf numFmtId="0" fontId="13" fillId="0" borderId="11" xfId="11" applyFont="1" applyFill="1" applyBorder="1" applyAlignment="1">
      <alignment horizontal="left" vertical="center" wrapText="1" indent="1"/>
    </xf>
    <xf numFmtId="0" fontId="16" fillId="0" borderId="7" xfId="11" applyFont="1" applyFill="1" applyBorder="1">
      <alignment horizontal="left" vertical="top" wrapText="1" indent="1"/>
    </xf>
    <xf numFmtId="0" fontId="16" fillId="0" borderId="12" xfId="11" applyFont="1" applyFill="1" applyBorder="1">
      <alignment horizontal="left" vertical="top" wrapText="1" indent="1"/>
    </xf>
    <xf numFmtId="0" fontId="17" fillId="6" borderId="0" xfId="15" applyFont="1" applyFill="1" applyAlignment="1">
      <alignment horizontal="center" vertical="center"/>
    </xf>
    <xf numFmtId="0" fontId="19" fillId="0" borderId="0" xfId="5" applyFont="1" applyFill="1" applyBorder="1">
      <alignment vertical="center"/>
    </xf>
    <xf numFmtId="0" fontId="13" fillId="0" borderId="18" xfId="11" applyFont="1" applyFill="1" applyBorder="1" applyAlignment="1">
      <alignment horizontal="left" vertical="center" wrapText="1" indent="1"/>
    </xf>
    <xf numFmtId="0" fontId="13" fillId="0" borderId="19" xfId="11" applyFont="1" applyFill="1" applyBorder="1" applyAlignment="1">
      <alignment horizontal="left" vertical="center" wrapText="1" indent="1"/>
    </xf>
    <xf numFmtId="0" fontId="16" fillId="0" borderId="16" xfId="11" applyFont="1" applyFill="1" applyBorder="1">
      <alignment horizontal="left" vertical="top" wrapText="1" indent="1"/>
    </xf>
    <xf numFmtId="0" fontId="16" fillId="0" borderId="17" xfId="11" applyFont="1" applyFill="1" applyBorder="1">
      <alignment horizontal="left" vertical="top" wrapText="1" indent="1"/>
    </xf>
    <xf numFmtId="0" fontId="21" fillId="0" borderId="0" xfId="5" applyFont="1" applyFill="1" applyBorder="1">
      <alignment vertical="center"/>
    </xf>
    <xf numFmtId="0" fontId="13" fillId="0" borderId="24" xfId="11" applyFont="1" applyFill="1" applyBorder="1" applyAlignment="1">
      <alignment horizontal="left" vertical="center" wrapText="1" indent="1"/>
    </xf>
    <xf numFmtId="0" fontId="13" fillId="0" borderId="25" xfId="11" applyFont="1" applyFill="1" applyBorder="1" applyAlignment="1">
      <alignment horizontal="left" vertical="center" wrapText="1" indent="1"/>
    </xf>
    <xf numFmtId="0" fontId="16" fillId="0" borderId="22" xfId="11" applyFont="1" applyFill="1" applyBorder="1">
      <alignment horizontal="left" vertical="top" wrapText="1" indent="1"/>
    </xf>
    <xf numFmtId="0" fontId="16" fillId="0" borderId="23" xfId="11" applyFont="1" applyFill="1" applyBorder="1">
      <alignment horizontal="left" vertical="top" wrapText="1" indent="1"/>
    </xf>
    <xf numFmtId="0" fontId="20" fillId="0" borderId="0" xfId="5" applyFont="1" applyFill="1" applyBorder="1">
      <alignment vertical="center"/>
    </xf>
    <xf numFmtId="0" fontId="13" fillId="0" borderId="30" xfId="11" applyFont="1" applyFill="1" applyBorder="1" applyAlignment="1">
      <alignment horizontal="left" vertical="center" wrapText="1" indent="1"/>
    </xf>
    <xf numFmtId="0" fontId="13" fillId="0" borderId="31" xfId="11" applyFont="1" applyFill="1" applyBorder="1" applyAlignment="1">
      <alignment horizontal="left" vertical="center" wrapText="1" indent="1"/>
    </xf>
    <xf numFmtId="0" fontId="16" fillId="0" borderId="28" xfId="11" applyFont="1" applyFill="1" applyBorder="1">
      <alignment horizontal="left" vertical="top" wrapText="1" indent="1"/>
    </xf>
    <xf numFmtId="0" fontId="16" fillId="0" borderId="29" xfId="11" applyFont="1" applyFill="1" applyBorder="1">
      <alignment horizontal="left" vertical="top" wrapText="1" indent="1"/>
    </xf>
  </cellXfs>
  <cellStyles count="50">
    <cellStyle name="20% - 1. jelölőszín" xfId="29" builtinId="30" customBuiltin="1"/>
    <cellStyle name="20% - 2. jelölőszín" xfId="32" builtinId="34" customBuiltin="1"/>
    <cellStyle name="20% - 3. jelölőszín" xfId="36" builtinId="38" customBuiltin="1"/>
    <cellStyle name="20% - 4. jelölőszín" xfId="40" builtinId="42" customBuiltin="1"/>
    <cellStyle name="20% - 5. jelölőszín" xfId="43" builtinId="46" customBuiltin="1"/>
    <cellStyle name="20% - 6. jelölőszín" xfId="47" builtinId="50" customBuiltin="1"/>
    <cellStyle name="40% - 1. jelölőszín" xfId="1" builtinId="31" customBuiltin="1"/>
    <cellStyle name="40% - 2. jelölőszín" xfId="33" builtinId="35" customBuiltin="1"/>
    <cellStyle name="40% - 3. jelölőszín" xfId="37" builtinId="39" customBuiltin="1"/>
    <cellStyle name="40% - 4. jelölőszín" xfId="41" builtinId="43" customBuiltin="1"/>
    <cellStyle name="40% - 5. jelölőszín" xfId="44" builtinId="47" customBuiltin="1"/>
    <cellStyle name="40% - 6. jelölőszín" xfId="48" builtinId="51" customBuiltin="1"/>
    <cellStyle name="60% - 1. jelölőszín" xfId="30" builtinId="32" customBuiltin="1"/>
    <cellStyle name="60% - 2. jelölőszín" xfId="34" builtinId="36" customBuiltin="1"/>
    <cellStyle name="60% - 3. jelölőszín" xfId="38" builtinId="40" customBuiltin="1"/>
    <cellStyle name="60% - 4. jelölőszín" xfId="42" builtinId="44" customBuiltin="1"/>
    <cellStyle name="60% - 5. jelölőszín" xfId="45" builtinId="48" customBuiltin="1"/>
    <cellStyle name="60% - 6. jelölőszín" xfId="49" builtinId="52" customBuiltin="1"/>
    <cellStyle name="Beállítások bejegyzés" xfId="14" xr:uid="{00000000-0005-0000-0000-000012000000}"/>
    <cellStyle name="Bevitel" xfId="20" builtinId="20" customBuiltin="1"/>
    <cellStyle name="Cím" xfId="5" builtinId="15" customBuiltin="1"/>
    <cellStyle name="Címsor 1" xfId="2" builtinId="16" customBuiltin="1"/>
    <cellStyle name="Címsor 2" xfId="15" builtinId="17" customBuiltin="1"/>
    <cellStyle name="Címsor 3" xfId="16" builtinId="18" customBuiltin="1"/>
    <cellStyle name="Címsor 4" xfId="11" builtinId="19" customBuiltin="1"/>
    <cellStyle name="Ellenőrzőcella" xfId="24" builtinId="23" customBuiltin="1"/>
    <cellStyle name="Ezres" xfId="6" builtinId="3" customBuiltin="1"/>
    <cellStyle name="Ezres [0]" xfId="7" builtinId="6" customBuiltin="1"/>
    <cellStyle name="Figyelmeztetés" xfId="25" builtinId="11" customBuiltin="1"/>
    <cellStyle name="Hivatkozott cella" xfId="23" builtinId="24" customBuiltin="1"/>
    <cellStyle name="Jegyzet" xfId="26" builtinId="10" customBuiltin="1"/>
    <cellStyle name="Jelölőszín 1" xfId="3" builtinId="29" customBuiltin="1"/>
    <cellStyle name="Jelölőszín 2" xfId="31" builtinId="33" customBuiltin="1"/>
    <cellStyle name="Jelölőszín 3" xfId="35" builtinId="37" customBuiltin="1"/>
    <cellStyle name="Jelölőszín 4" xfId="39" builtinId="41" customBuiltin="1"/>
    <cellStyle name="Jelölőszín 5" xfId="4" builtinId="45" customBuiltin="1"/>
    <cellStyle name="Jelölőszín 6" xfId="46" builtinId="49" customBuiltin="1"/>
    <cellStyle name="Jó" xfId="17" builtinId="26" customBuiltin="1"/>
    <cellStyle name="Kimenet" xfId="21" builtinId="21" customBuiltin="1"/>
    <cellStyle name="Magyarázó szöveg" xfId="27" builtinId="53" customBuiltin="1"/>
    <cellStyle name="Nap" xfId="12" xr:uid="{00000000-0005-0000-0000-000028000000}"/>
    <cellStyle name="Normál" xfId="0" builtinId="0" customBuiltin="1"/>
    <cellStyle name="Összesen" xfId="28" builtinId="25" customBuiltin="1"/>
    <cellStyle name="Pénznem" xfId="8" builtinId="4" customBuiltin="1"/>
    <cellStyle name="Pénznem [0]" xfId="9" builtinId="7" customBuiltin="1"/>
    <cellStyle name="Rossz" xfId="18" builtinId="27" customBuiltin="1"/>
    <cellStyle name="Sávos" xfId="13" xr:uid="{00000000-0005-0000-0000-00002E000000}"/>
    <cellStyle name="Semleges" xfId="19" builtinId="28" customBuiltin="1"/>
    <cellStyle name="Számítás" xfId="22" builtinId="22" customBuiltin="1"/>
    <cellStyle name="Százalék" xfId="10" builtinId="5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572147</xdr:colOff>
      <xdr:row>1</xdr:row>
      <xdr:rowOff>0</xdr:rowOff>
    </xdr:from>
    <xdr:to>
      <xdr:col>7</xdr:col>
      <xdr:colOff>1266178</xdr:colOff>
      <xdr:row>1</xdr:row>
      <xdr:rowOff>1143000</xdr:rowOff>
    </xdr:to>
    <xdr:pic>
      <xdr:nvPicPr>
        <xdr:cNvPr id="3" name="Kép 2" descr="Tél fejléc&#10;&#10;A következő szó fényképes kollázsa: té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96447" y="114300"/>
          <a:ext cx="4494506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Kép 3" descr="Ősz fejléc&#10;&#10;A következő szó fényképes kollázsa: ősz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76" b="3576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4" name="Kép 3" descr="Ősz fejléc&#10;&#10;A következő szó fényképes kollázsa: ősz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576" b="3576"/>
        <a:stretch/>
      </xdr:blipFill>
      <xdr:spPr>
        <a:xfrm>
          <a:off x="3924300" y="114300"/>
          <a:ext cx="5067300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572147</xdr:colOff>
      <xdr:row>1</xdr:row>
      <xdr:rowOff>0</xdr:rowOff>
    </xdr:from>
    <xdr:to>
      <xdr:col>7</xdr:col>
      <xdr:colOff>1266178</xdr:colOff>
      <xdr:row>1</xdr:row>
      <xdr:rowOff>1143000</xdr:rowOff>
    </xdr:to>
    <xdr:pic>
      <xdr:nvPicPr>
        <xdr:cNvPr id="3" name="Kép 2" descr="Tél fejléc&#10;&#10;A következő szó fényképes kollázsa: té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96447" y="114300"/>
          <a:ext cx="4494506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572147</xdr:colOff>
      <xdr:row>1</xdr:row>
      <xdr:rowOff>0</xdr:rowOff>
    </xdr:from>
    <xdr:to>
      <xdr:col>7</xdr:col>
      <xdr:colOff>1266178</xdr:colOff>
      <xdr:row>1</xdr:row>
      <xdr:rowOff>1143000</xdr:rowOff>
    </xdr:to>
    <xdr:pic>
      <xdr:nvPicPr>
        <xdr:cNvPr id="3" name="Kép 2" descr="Tél fejléc&#10;&#10;A következő szó fényképes kollázsa: té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496447" y="114300"/>
          <a:ext cx="4494506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459646</xdr:colOff>
      <xdr:row>1</xdr:row>
      <xdr:rowOff>0</xdr:rowOff>
    </xdr:from>
    <xdr:to>
      <xdr:col>7</xdr:col>
      <xdr:colOff>1264379</xdr:colOff>
      <xdr:row>1</xdr:row>
      <xdr:rowOff>1143000</xdr:rowOff>
    </xdr:to>
    <xdr:pic>
      <xdr:nvPicPr>
        <xdr:cNvPr id="2" name="Kép 1" descr="Tavasz fejléc&#10;&#10;A következő szó fényképes kollázsa: tavasz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383946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459646</xdr:colOff>
      <xdr:row>1</xdr:row>
      <xdr:rowOff>0</xdr:rowOff>
    </xdr:from>
    <xdr:to>
      <xdr:col>7</xdr:col>
      <xdr:colOff>1264379</xdr:colOff>
      <xdr:row>1</xdr:row>
      <xdr:rowOff>1143000</xdr:rowOff>
    </xdr:to>
    <xdr:pic>
      <xdr:nvPicPr>
        <xdr:cNvPr id="4" name="Kép 3" descr="Tavasz fejléc&#10;&#10;A következő szó fényképes kollázsa: tavasz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383946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459646</xdr:colOff>
      <xdr:row>1</xdr:row>
      <xdr:rowOff>0</xdr:rowOff>
    </xdr:from>
    <xdr:to>
      <xdr:col>7</xdr:col>
      <xdr:colOff>1264379</xdr:colOff>
      <xdr:row>1</xdr:row>
      <xdr:rowOff>1143000</xdr:rowOff>
    </xdr:to>
    <xdr:pic>
      <xdr:nvPicPr>
        <xdr:cNvPr id="4" name="Kép 3" descr="Tavasz fejléc&#10;&#10;A következő szó fényképes kollázsa: tavasz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383946" y="114300"/>
          <a:ext cx="4605208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172858</xdr:colOff>
      <xdr:row>1</xdr:row>
      <xdr:rowOff>0</xdr:rowOff>
    </xdr:from>
    <xdr:to>
      <xdr:col>7</xdr:col>
      <xdr:colOff>1265417</xdr:colOff>
      <xdr:row>1</xdr:row>
      <xdr:rowOff>1143000</xdr:rowOff>
    </xdr:to>
    <xdr:pic>
      <xdr:nvPicPr>
        <xdr:cNvPr id="3" name="Kép 2" descr="Nyár fejléc&#10;&#10;A következő szó fényképes kollázsa: nyá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97158" y="114300"/>
          <a:ext cx="4893034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172858</xdr:colOff>
      <xdr:row>1</xdr:row>
      <xdr:rowOff>0</xdr:rowOff>
    </xdr:from>
    <xdr:to>
      <xdr:col>7</xdr:col>
      <xdr:colOff>1265417</xdr:colOff>
      <xdr:row>1</xdr:row>
      <xdr:rowOff>1143000</xdr:rowOff>
    </xdr:to>
    <xdr:pic>
      <xdr:nvPicPr>
        <xdr:cNvPr id="4" name="Kép 3" descr="Nyár fejléc&#10;&#10;A következő szó fényképes kollázsa: nyár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97158" y="114300"/>
          <a:ext cx="4893034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172858</xdr:colOff>
      <xdr:row>1</xdr:row>
      <xdr:rowOff>0</xdr:rowOff>
    </xdr:from>
    <xdr:to>
      <xdr:col>7</xdr:col>
      <xdr:colOff>1265417</xdr:colOff>
      <xdr:row>1</xdr:row>
      <xdr:rowOff>1143000</xdr:rowOff>
    </xdr:to>
    <xdr:pic>
      <xdr:nvPicPr>
        <xdr:cNvPr id="4" name="Kép 3" descr="Nyár fejléc&#10;&#10;A következő szó fényképes kollázsa: nyá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097158" y="114300"/>
          <a:ext cx="4893034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0</xdr:rowOff>
    </xdr:from>
    <xdr:to>
      <xdr:col>8</xdr:col>
      <xdr:colOff>0</xdr:colOff>
      <xdr:row>1</xdr:row>
      <xdr:rowOff>1143000</xdr:rowOff>
    </xdr:to>
    <xdr:pic>
      <xdr:nvPicPr>
        <xdr:cNvPr id="3" name="Kép 2" descr="Ősz fejléc&#10;&#10;A következő szó fényképes kollázsa: ősz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07" t="3576" b="3576"/>
        <a:stretch/>
      </xdr:blipFill>
      <xdr:spPr>
        <a:xfrm>
          <a:off x="4076700" y="114300"/>
          <a:ext cx="49149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B1:L15"/>
  <sheetViews>
    <sheetView showGridLines="0" zoomScaleNormal="100" workbookViewId="0">
      <selection activeCell="G7" sqref="G7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1" width="12.25" style="1" customWidth="1"/>
    <col min="12" max="12" width="14.75" style="1" customWidth="1"/>
    <col min="13" max="13" width="1.625" style="1" customWidth="1"/>
    <col min="14" max="16384" width="8.75" style="1"/>
  </cols>
  <sheetData>
    <row r="1" spans="2:12" ht="9" customHeight="1">
      <c r="I1" s="1" t="s">
        <v>1</v>
      </c>
    </row>
    <row r="2" spans="2:12" ht="96" customHeight="1">
      <c r="B2" s="54" t="str">
        <f>"Január "&amp;NaptáriÉv</f>
        <v>Január 2026</v>
      </c>
      <c r="C2" s="54"/>
      <c r="D2" s="54"/>
      <c r="E2" s="2"/>
      <c r="F2" s="2"/>
      <c r="G2" s="2"/>
      <c r="H2" s="3"/>
    </row>
    <row r="3" spans="2:12" s="8" customFormat="1" ht="24" customHeight="1">
      <c r="B3" s="5" t="str">
        <f>HétKezdete</f>
        <v>hétfő</v>
      </c>
      <c r="C3" s="6" t="str">
        <f t="shared" ref="C3:H3" si="0">TEXT(C4,"nnnn")</f>
        <v>kedd</v>
      </c>
      <c r="D3" s="6" t="str">
        <f t="shared" si="0"/>
        <v>szerda</v>
      </c>
      <c r="E3" s="6" t="str">
        <f t="shared" si="0"/>
        <v>csütörtök</v>
      </c>
      <c r="F3" s="6" t="str">
        <f t="shared" si="0"/>
        <v>péntek</v>
      </c>
      <c r="G3" s="6" t="str">
        <f t="shared" si="0"/>
        <v>szombat</v>
      </c>
      <c r="H3" s="7" t="str">
        <f t="shared" si="0"/>
        <v>vasárnap</v>
      </c>
      <c r="K3" s="59" t="s">
        <v>2</v>
      </c>
      <c r="L3" s="59"/>
    </row>
    <row r="4" spans="2:12" s="4" customFormat="1" ht="24" customHeight="1">
      <c r="B4" s="29">
        <f t="array" ref="B4:H4">NapokÉsHetek+DATE(NaptáriÉv,1,1)-WEEKDAY(DATE(NaptáriÉv,1,1),(HétKezdete="Hétfő")+1)+1</f>
        <v>46020</v>
      </c>
      <c r="C4" s="29">
        <v>46021</v>
      </c>
      <c r="D4" s="29">
        <v>46022</v>
      </c>
      <c r="E4" s="47">
        <v>46023</v>
      </c>
      <c r="F4" s="29">
        <v>46024</v>
      </c>
      <c r="G4" s="29">
        <v>46025</v>
      </c>
      <c r="H4" s="30">
        <v>46026</v>
      </c>
      <c r="K4" s="12" t="s">
        <v>3</v>
      </c>
      <c r="L4" s="12" t="s">
        <v>4</v>
      </c>
    </row>
    <row r="5" spans="2:12" s="10" customFormat="1" ht="56.1" customHeight="1">
      <c r="B5" s="9"/>
      <c r="C5" s="9"/>
      <c r="D5" s="9"/>
      <c r="E5" s="46" t="s">
        <v>12</v>
      </c>
      <c r="F5" s="9"/>
      <c r="G5" s="42"/>
      <c r="H5" s="42"/>
      <c r="K5" s="13">
        <v>2026</v>
      </c>
      <c r="L5" s="13" t="s">
        <v>5</v>
      </c>
    </row>
    <row r="6" spans="2:12" s="4" customFormat="1" ht="24" customHeight="1">
      <c r="B6" s="31">
        <f t="array" ref="B6:H6">NapokÉsHetek+DATE(NaptáriÉv,1,1)-WEEKDAY(DATE(NaptáriÉv,1,1),(HétKezdete="Hétfő")+1)+8</f>
        <v>46027</v>
      </c>
      <c r="C6" s="31">
        <v>46028</v>
      </c>
      <c r="D6" s="31">
        <v>46029</v>
      </c>
      <c r="E6" s="31">
        <v>46030</v>
      </c>
      <c r="F6" s="31">
        <v>46031</v>
      </c>
      <c r="G6" s="31">
        <v>46032</v>
      </c>
      <c r="H6" s="31">
        <v>46033</v>
      </c>
    </row>
    <row r="7" spans="2:12" s="10" customFormat="1" ht="56.1" customHeight="1">
      <c r="B7" s="11"/>
      <c r="C7" s="11" t="s">
        <v>18</v>
      </c>
      <c r="D7" s="11"/>
      <c r="E7" s="11"/>
      <c r="F7" s="11"/>
      <c r="G7" s="11" t="s">
        <v>6</v>
      </c>
      <c r="H7" s="43"/>
    </row>
    <row r="8" spans="2:12" s="4" customFormat="1" ht="24" customHeight="1">
      <c r="B8" s="32">
        <f t="array" ref="B8:H8">NapokÉsHetek+DATE(NaptáriÉv,1,1)-WEEKDAY(DATE(NaptáriÉv,1,1),(HétKezdete="Hétfő")+1)+15</f>
        <v>46034</v>
      </c>
      <c r="C8" s="32">
        <v>46035</v>
      </c>
      <c r="D8" s="32">
        <v>46036</v>
      </c>
      <c r="E8" s="32">
        <v>46037</v>
      </c>
      <c r="F8" s="32">
        <v>46038</v>
      </c>
      <c r="G8" s="32">
        <v>46039</v>
      </c>
      <c r="H8" s="32">
        <v>46040</v>
      </c>
    </row>
    <row r="9" spans="2:12" s="10" customFormat="1" ht="56.1" customHeight="1">
      <c r="B9" s="9"/>
      <c r="C9" s="9"/>
      <c r="D9" s="9"/>
      <c r="E9" s="9"/>
      <c r="F9" s="9"/>
      <c r="G9" s="42"/>
      <c r="H9" s="42"/>
    </row>
    <row r="10" spans="2:12" s="4" customFormat="1" ht="24" customHeight="1">
      <c r="B10" s="31">
        <f t="array" ref="B10:H10">NapokÉsHetek+DATE(NaptáriÉv,1,1)-WEEKDAY(DATE(NaptáriÉv,1,1),(HétKezdete="Hétfő")+1)+22</f>
        <v>46041</v>
      </c>
      <c r="C10" s="31">
        <v>46042</v>
      </c>
      <c r="D10" s="31">
        <v>46043</v>
      </c>
      <c r="E10" s="31">
        <v>46044</v>
      </c>
      <c r="F10" s="31">
        <v>46045</v>
      </c>
      <c r="G10" s="31">
        <v>46046</v>
      </c>
      <c r="H10" s="31">
        <v>46047</v>
      </c>
    </row>
    <row r="11" spans="2:12" s="10" customFormat="1" ht="56.1" customHeight="1">
      <c r="B11" s="11"/>
      <c r="C11" s="11"/>
      <c r="D11" s="11"/>
      <c r="E11" s="11"/>
      <c r="F11" s="11"/>
      <c r="G11" s="43"/>
      <c r="H11" s="43"/>
    </row>
    <row r="12" spans="2:12" s="4" customFormat="1" ht="24" customHeight="1">
      <c r="B12" s="32">
        <f t="array" ref="B12:H12">NapokÉsHetek+DATE(NaptáriÉv,1,1)-WEEKDAY(DATE(NaptáriÉv,1,1),(HétKezdete="Hétfő")+1)+29</f>
        <v>46048</v>
      </c>
      <c r="C12" s="32">
        <v>46049</v>
      </c>
      <c r="D12" s="32">
        <v>46050</v>
      </c>
      <c r="E12" s="32">
        <v>46051</v>
      </c>
      <c r="F12" s="32">
        <v>46052</v>
      </c>
      <c r="G12" s="32">
        <v>46053</v>
      </c>
      <c r="H12" s="32">
        <v>46054</v>
      </c>
    </row>
    <row r="13" spans="2:12" s="10" customFormat="1" ht="56.1" customHeight="1">
      <c r="B13" s="9"/>
      <c r="C13" s="9"/>
      <c r="D13" s="9"/>
      <c r="E13" s="9"/>
      <c r="F13" s="9"/>
      <c r="G13" s="42"/>
      <c r="H13" s="42"/>
    </row>
    <row r="14" spans="2:12" s="4" customFormat="1" ht="24" customHeight="1">
      <c r="B14" s="31">
        <f t="array" ref="B14:C14">NapokÉsHetek+DATE(NaptáriÉv,1,1)-WEEKDAY(DATE(NaptáriÉv,1,1),(HétKezdete="Hétfő")+1)+36</f>
        <v>46055</v>
      </c>
      <c r="C14" s="31">
        <v>46056</v>
      </c>
      <c r="D14" s="55" t="s">
        <v>0</v>
      </c>
      <c r="E14" s="55"/>
      <c r="F14" s="55"/>
      <c r="G14" s="55"/>
      <c r="H14" s="56"/>
    </row>
    <row r="15" spans="2:12" s="10" customFormat="1" ht="56.1" customHeight="1">
      <c r="B15" s="11"/>
      <c r="C15" s="11"/>
      <c r="D15" s="57"/>
      <c r="E15" s="57"/>
      <c r="F15" s="57"/>
      <c r="G15" s="57"/>
      <c r="H15" s="58"/>
    </row>
  </sheetData>
  <mergeCells count="4">
    <mergeCell ref="B2:D2"/>
    <mergeCell ref="D14:H14"/>
    <mergeCell ref="D15:H15"/>
    <mergeCell ref="K3:L3"/>
  </mergeCells>
  <phoneticPr fontId="2" type="noConversion"/>
  <conditionalFormatting sqref="B4:G4">
    <cfRule type="expression" dxfId="23" priority="23">
      <formula>DAY(B4)&gt;8</formula>
    </cfRule>
  </conditionalFormatting>
  <conditionalFormatting sqref="B12:H12 B14:C14">
    <cfRule type="expression" dxfId="22" priority="24">
      <formula>AND(DAY(B12)&gt;=1,DAY(B12)&lt;=15)</formula>
    </cfRule>
  </conditionalFormatting>
  <dataValidations count="13">
    <dataValidation type="list" errorStyle="warning" allowBlank="1" showInputMessage="1" showErrorMessage="1" error="Válasszon egy napot a listából. Válassza a MÉGSE lehetőséget, majd az ALT+LE billentyűkombinációval válasszon napot a legördülő listából" prompt="Válassza ki a hét kezdőnapját ebben a cellában. Nyissa meg a legördülő listát az ALT+LE billentyűkombinációval, válassza ki a kívánt értéket a LE nyílbillentyűvel, majd nyomja le az ENTER billentyűt." sqref="L5" xr:uid="{00000000-0002-0000-0000-000000000000}">
      <formula1>"vasárnap, hétfő"</formula1>
    </dataValidation>
    <dataValidation allowBlank="1" showInputMessage="1" showErrorMessage="1" prompt="Ebben a munkafüzetben egyéni havi naptárakat hozhat létre. A január munkalapon az egész évre vonatkozóan beállíthatja a dátumot és a hét kezdő napját. Minden hónap külön munkalapon szerepel." sqref="A1" xr:uid="{00000000-0002-0000-0000-000001000000}"/>
    <dataValidation allowBlank="1" showInputMessage="1" showErrorMessage="1" prompt="Az alábbi cellában adhatja meg az évet." sqref="K4" xr:uid="{00000000-0002-0000-0000-000002000000}"/>
    <dataValidation allowBlank="1" showInputMessage="1" showErrorMessage="1" prompt="Válassza ki a hét kezdő napját az alábbi cellában." sqref="L4" xr:uid="{00000000-0002-0000-0000-000003000000}"/>
    <dataValidation allowBlank="1" showInputMessage="1" showErrorMessage="1" prompt="Ebben a cellában adhatja meg az évet." sqref="K5" xr:uid="{00000000-0002-0000-0000-000004000000}"/>
    <dataValidation allowBlank="1" showInputMessage="1" showErrorMessage="1" prompt="Ez a sor a hét napjainak nevét tartalmazza ehhez a naptárhoz. Ebben a cellában a hét kezdő napja szerepel. A hét kezdő napjának módosításához adjon meg egy új napot a L5 cellában." sqref="B3" xr:uid="{00000000-0002-0000-0000-000005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000-000006000000}"/>
    <dataValidation allowBlank="1" showInputMessage="1" showErrorMessage="1" prompt="A cellában szereplő év automatikusan frissül a K5 cellában megadott év alapján. Az előző és a következő hónap napjait az alábbi naptár világosabb árnyalatú betűtípussal jeleníti meg." sqref="B2:D2" xr:uid="{00000000-0002-0000-0000-000007000000}"/>
    <dataValidation allowBlank="1" showInputMessage="1" showErrorMessage="1" prompt="Automatikusan megállapított hétköznap" sqref="C3:H3" xr:uid="{00000000-0002-0000-0000-000008000000}"/>
    <dataValidation allowBlank="1" showInputMessage="1" showErrorMessage="1" prompt="Ebbe, illetve a 7., 9., 11., 13. és 15. cellába írhatja a fenti cellában található naptári napra vonatkozó jegyzeteit." sqref="B5" xr:uid="{00000000-0002-0000-0000-000009000000}"/>
    <dataValidation allowBlank="1" showInputMessage="1" prompt="Ebbe a cellába írhatja a havi jegyzeteket." sqref="D15:H15" xr:uid="{00000000-0002-0000-0000-00000A000000}"/>
    <dataValidation allowBlank="1" showInputMessage="1" prompt="Az alábbi cellába írhatja a havi jegyzeteket." sqref="D14:H14" xr:uid="{00000000-0002-0000-0000-00000B000000}"/>
    <dataValidation allowBlank="1" showInputMessage="1" showErrorMessage="1" prompt="Írja be az évet, és válassza ki a naptár kezdőnapját az alábbi cellákban. A Naptár beállításai cellák nem lesznek kinyomtatva" sqref="K3" xr:uid="{00000000-0002-0000-0000-00000C000000}"/>
  </dataValidations>
  <printOptions horizontalCentered="1"/>
  <pageMargins left="0.25" right="0.25" top="0.5" bottom="0.5" header="0.3" footer="0.3"/>
  <pageSetup paperSize="9" orientation="landscape" r:id="rId1"/>
  <headerFooter differentFirst="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B1:I15"/>
  <sheetViews>
    <sheetView showGridLines="0" topLeftCell="A4" workbookViewId="0">
      <selection activeCell="N9" sqref="N9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70" t="str">
        <f>"Október "&amp;NaptáriÉv</f>
        <v>Október 2026</v>
      </c>
      <c r="C2" s="70"/>
      <c r="D2" s="70"/>
      <c r="E2" s="2"/>
      <c r="F2" s="2"/>
      <c r="G2" s="2"/>
      <c r="H2" s="3"/>
    </row>
    <row r="3" spans="2:9" s="8" customFormat="1" ht="24" customHeight="1">
      <c r="B3" s="14" t="str">
        <f>HétKezdete</f>
        <v>hétfő</v>
      </c>
      <c r="C3" s="15" t="str">
        <f t="shared" ref="C3:H3" si="0">TEXT(C4,"nnnn")</f>
        <v>kedd</v>
      </c>
      <c r="D3" s="15" t="str">
        <f t="shared" si="0"/>
        <v>szerda</v>
      </c>
      <c r="E3" s="15" t="str">
        <f t="shared" si="0"/>
        <v>csütörtök</v>
      </c>
      <c r="F3" s="15" t="str">
        <f t="shared" si="0"/>
        <v>péntek</v>
      </c>
      <c r="G3" s="15" t="str">
        <f t="shared" si="0"/>
        <v>szombat</v>
      </c>
      <c r="H3" s="16" t="str">
        <f t="shared" si="0"/>
        <v>vasárnap</v>
      </c>
    </row>
    <row r="4" spans="2:9" s="4" customFormat="1" ht="24" customHeight="1">
      <c r="B4" s="33">
        <f t="array" ref="B4:H4">NapokÉsHetek+DATE(NaptáriÉv,10,1)-WEEKDAY(DATE(NaptáriÉv,10,1),(HétKezdete="Hétfő")+1)+1</f>
        <v>46293</v>
      </c>
      <c r="C4" s="33">
        <v>46294</v>
      </c>
      <c r="D4" s="33">
        <v>46295</v>
      </c>
      <c r="E4" s="33">
        <v>46296</v>
      </c>
      <c r="F4" s="33">
        <v>46297</v>
      </c>
      <c r="G4" s="33">
        <v>46298</v>
      </c>
      <c r="H4" s="33">
        <v>46299</v>
      </c>
    </row>
    <row r="5" spans="2:9" s="10" customFormat="1" ht="56.1" customHeight="1">
      <c r="B5" s="28"/>
      <c r="C5" s="28"/>
      <c r="D5" s="28"/>
      <c r="E5" s="28"/>
      <c r="F5" s="28"/>
      <c r="G5" s="42"/>
      <c r="H5" s="42"/>
    </row>
    <row r="6" spans="2:9" s="4" customFormat="1" ht="24" customHeight="1">
      <c r="B6" s="34">
        <f t="array" ref="B6:H6">NapokÉsHetek+DATE(NaptáriÉv,10,1)-WEEKDAY(DATE(NaptáriÉv,10,1),(HétKezdete="Hétfő")+1)+8</f>
        <v>46300</v>
      </c>
      <c r="C6" s="34">
        <v>46301</v>
      </c>
      <c r="D6" s="34">
        <v>46302</v>
      </c>
      <c r="E6" s="34">
        <v>46303</v>
      </c>
      <c r="F6" s="34">
        <v>46304</v>
      </c>
      <c r="G6" s="34">
        <v>46305</v>
      </c>
      <c r="H6" s="34">
        <v>46306</v>
      </c>
    </row>
    <row r="7" spans="2:9" s="10" customFormat="1" ht="56.1" customHeight="1">
      <c r="B7" s="27"/>
      <c r="C7" s="27"/>
      <c r="D7" s="27"/>
      <c r="E7" s="27"/>
      <c r="F7" s="27"/>
      <c r="G7" s="42"/>
      <c r="H7" s="42"/>
    </row>
    <row r="8" spans="2:9" s="4" customFormat="1" ht="24" customHeight="1">
      <c r="B8" s="35">
        <f t="array" ref="B8:H8">NapokÉsHetek+DATE(NaptáriÉv,10,1)-WEEKDAY(DATE(NaptáriÉv,10,1),(HétKezdete="Hétfő")+1)+15</f>
        <v>46307</v>
      </c>
      <c r="C8" s="35">
        <v>46308</v>
      </c>
      <c r="D8" s="35">
        <v>46309</v>
      </c>
      <c r="E8" s="35">
        <v>46310</v>
      </c>
      <c r="F8" s="35">
        <v>46311</v>
      </c>
      <c r="G8" s="35">
        <v>46312</v>
      </c>
      <c r="H8" s="35">
        <v>46313</v>
      </c>
    </row>
    <row r="9" spans="2:9" s="10" customFormat="1" ht="67.5" customHeight="1">
      <c r="B9" s="28"/>
      <c r="C9" s="27" t="s">
        <v>32</v>
      </c>
      <c r="D9" s="28"/>
      <c r="E9" s="28"/>
      <c r="F9" s="28"/>
      <c r="G9" s="42"/>
      <c r="H9" s="42"/>
    </row>
    <row r="10" spans="2:9" s="4" customFormat="1" ht="24" customHeight="1">
      <c r="B10" s="34">
        <f t="array" ref="B10:H10">NapokÉsHetek+DATE(NaptáriÉv,10,1)-WEEKDAY(DATE(NaptáriÉv,10,1),(HétKezdete="Hétfő")+1)+22</f>
        <v>46314</v>
      </c>
      <c r="C10" s="34">
        <v>46315</v>
      </c>
      <c r="D10" s="34">
        <v>46316</v>
      </c>
      <c r="E10" s="34">
        <v>46317</v>
      </c>
      <c r="F10" s="51">
        <v>46318</v>
      </c>
      <c r="G10" s="34">
        <v>46319</v>
      </c>
      <c r="H10" s="34">
        <v>46320</v>
      </c>
    </row>
    <row r="11" spans="2:9" s="10" customFormat="1" ht="56.1" customHeight="1">
      <c r="B11" s="27"/>
      <c r="C11" s="27" t="s">
        <v>21</v>
      </c>
      <c r="D11" s="27"/>
      <c r="E11" s="27"/>
      <c r="F11" s="42" t="s">
        <v>9</v>
      </c>
      <c r="G11" s="42"/>
      <c r="H11" s="42"/>
    </row>
    <row r="12" spans="2:9" s="4" customFormat="1" ht="24" customHeight="1">
      <c r="B12" s="35">
        <f t="array" ref="B12:H12">NapokÉsHetek+DATE(NaptáriÉv,10,1)-WEEKDAY(DATE(NaptáriÉv,10,1),(HétKezdete="Hétfő")+1)+29</f>
        <v>46321</v>
      </c>
      <c r="C12" s="35">
        <v>46322</v>
      </c>
      <c r="D12" s="35">
        <v>46323</v>
      </c>
      <c r="E12" s="35">
        <v>46324</v>
      </c>
      <c r="F12" s="35">
        <v>46325</v>
      </c>
      <c r="G12" s="35">
        <v>46326</v>
      </c>
      <c r="H12" s="35">
        <v>46327</v>
      </c>
    </row>
    <row r="13" spans="2:9" s="10" customFormat="1" ht="56.1" customHeight="1">
      <c r="B13" s="28"/>
      <c r="C13" s="28"/>
      <c r="D13" s="28"/>
      <c r="E13" s="28"/>
      <c r="F13" s="28"/>
      <c r="G13" s="42"/>
      <c r="H13" s="42"/>
    </row>
    <row r="14" spans="2:9" s="4" customFormat="1" ht="24" customHeight="1">
      <c r="B14" s="34">
        <f t="array" ref="B14:C14">NapokÉsHetek+DATE(NaptáriÉv,10,1)-WEEKDAY(DATE(NaptáriÉv,10,1),(HétKezdete="Hétfő")+1)+36</f>
        <v>46328</v>
      </c>
      <c r="C14" s="34">
        <v>46329</v>
      </c>
      <c r="D14" s="71" t="s">
        <v>0</v>
      </c>
      <c r="E14" s="71"/>
      <c r="F14" s="71"/>
      <c r="G14" s="71"/>
      <c r="H14" s="72"/>
    </row>
    <row r="15" spans="2:9" s="10" customFormat="1" ht="56.1" customHeight="1">
      <c r="B15" s="27"/>
      <c r="C15" s="27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phoneticPr fontId="33"/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900-000000000000}"/>
    <dataValidation allowBlank="1" showInputMessage="1" showErrorMessage="1" prompt="Október havi naptár" sqref="A1" xr:uid="{00000000-0002-0000-0900-000001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900-000002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900-000003000000}"/>
    <dataValidation allowBlank="1" showInputMessage="1" prompt="Az alábbi cellába írhatja a havi jegyzeteket." sqref="D14:H14" xr:uid="{00000000-0002-0000-0900-000004000000}"/>
    <dataValidation allowBlank="1" showInputMessage="1" prompt="Ebbe a cellába írhatja a havi jegyzeteket." sqref="D15:H15" xr:uid="{00000000-0002-0000-0900-000005000000}"/>
    <dataValidation allowBlank="1" showInputMessage="1" showErrorMessage="1" prompt="Ebbe, illetve a 7., 9., 11., 13. és 15. cellába írhatja a fenti cellában található naptári napra vonatkozó jegyzeteit." sqref="B5" xr:uid="{00000000-0002-0000-09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9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B1:I15"/>
  <sheetViews>
    <sheetView showGridLines="0" topLeftCell="A4" workbookViewId="0">
      <selection activeCell="O9" sqref="O9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70" t="str">
        <f>"November "&amp;NaptáriÉv</f>
        <v>November 2026</v>
      </c>
      <c r="C2" s="70"/>
      <c r="D2" s="70"/>
      <c r="E2" s="2"/>
      <c r="F2" s="2"/>
      <c r="G2" s="2"/>
      <c r="H2" s="3"/>
    </row>
    <row r="3" spans="2:9" s="8" customFormat="1" ht="24" customHeight="1">
      <c r="B3" s="14" t="str">
        <f>HétKezdete</f>
        <v>hétfő</v>
      </c>
      <c r="C3" s="15" t="str">
        <f t="shared" ref="C3:H3" si="0">TEXT(C4,"nnnn")</f>
        <v>kedd</v>
      </c>
      <c r="D3" s="15" t="str">
        <f t="shared" si="0"/>
        <v>szerda</v>
      </c>
      <c r="E3" s="15" t="str">
        <f t="shared" si="0"/>
        <v>csütörtök</v>
      </c>
      <c r="F3" s="15" t="str">
        <f t="shared" si="0"/>
        <v>péntek</v>
      </c>
      <c r="G3" s="15" t="str">
        <f t="shared" si="0"/>
        <v>szombat</v>
      </c>
      <c r="H3" s="16" t="str">
        <f t="shared" si="0"/>
        <v>vasárnap</v>
      </c>
    </row>
    <row r="4" spans="2:9" s="4" customFormat="1" ht="24" customHeight="1">
      <c r="B4" s="33">
        <f t="array" ref="B4:H4">NapokÉsHetek+DATE(NaptáriÉv,11,1)-WEEKDAY(DATE(NaptáriÉv,11,1),(HétKezdete="Hétfő")+1)+1</f>
        <v>46321</v>
      </c>
      <c r="C4" s="33">
        <v>46322</v>
      </c>
      <c r="D4" s="33">
        <v>46323</v>
      </c>
      <c r="E4" s="33">
        <v>46324</v>
      </c>
      <c r="F4" s="33">
        <v>46325</v>
      </c>
      <c r="G4" s="33">
        <v>46326</v>
      </c>
      <c r="H4" s="52">
        <v>46327</v>
      </c>
    </row>
    <row r="5" spans="2:9" s="10" customFormat="1" ht="56.1" customHeight="1">
      <c r="B5" s="28"/>
      <c r="C5" s="28"/>
      <c r="D5" s="28"/>
      <c r="E5" s="28"/>
      <c r="F5" s="28"/>
      <c r="G5" s="42"/>
      <c r="H5" s="42" t="s">
        <v>17</v>
      </c>
    </row>
    <row r="6" spans="2:9" s="4" customFormat="1" ht="24" customHeight="1">
      <c r="B6" s="34">
        <f t="array" ref="B6:H6">NapokÉsHetek+DATE(NaptáriÉv,11,1)-WEEKDAY(DATE(NaptáriÉv,11,1),(HétKezdete="Hétfő")+1)+8</f>
        <v>46328</v>
      </c>
      <c r="C6" s="34">
        <v>46329</v>
      </c>
      <c r="D6" s="34">
        <v>46330</v>
      </c>
      <c r="E6" s="34">
        <v>46331</v>
      </c>
      <c r="F6" s="34">
        <v>46332</v>
      </c>
      <c r="G6" s="34">
        <v>46333</v>
      </c>
      <c r="H6" s="34">
        <v>46334</v>
      </c>
    </row>
    <row r="7" spans="2:9" s="10" customFormat="1" ht="56.1" customHeight="1">
      <c r="B7" s="27"/>
      <c r="C7" s="27"/>
      <c r="D7" s="27"/>
      <c r="E7" s="27"/>
      <c r="F7" s="27"/>
      <c r="G7" s="42"/>
      <c r="H7" s="42"/>
    </row>
    <row r="8" spans="2:9" s="4" customFormat="1" ht="24" customHeight="1">
      <c r="B8" s="35">
        <f t="array" ref="B8:H8">NapokÉsHetek+DATE(NaptáriÉv,11,1)-WEEKDAY(DATE(NaptáriÉv,11,1),(HétKezdete="Hétfő")+1)+15</f>
        <v>46335</v>
      </c>
      <c r="C8" s="35">
        <v>46336</v>
      </c>
      <c r="D8" s="35">
        <v>46337</v>
      </c>
      <c r="E8" s="35">
        <v>46338</v>
      </c>
      <c r="F8" s="35">
        <v>46339</v>
      </c>
      <c r="G8" s="35">
        <v>46340</v>
      </c>
      <c r="H8" s="35">
        <v>46341</v>
      </c>
    </row>
    <row r="9" spans="2:9" s="10" customFormat="1" ht="56.1" customHeight="1">
      <c r="B9" s="28"/>
      <c r="C9" s="28" t="s">
        <v>19</v>
      </c>
      <c r="D9" s="28"/>
      <c r="E9" s="28"/>
      <c r="F9" s="28"/>
      <c r="G9" s="42"/>
      <c r="H9" s="42"/>
    </row>
    <row r="10" spans="2:9" s="4" customFormat="1" ht="24" customHeight="1">
      <c r="B10" s="34">
        <f t="array" ref="B10:H10">NapokÉsHetek+DATE(NaptáriÉv,11,1)-WEEKDAY(DATE(NaptáriÉv,11,1),(HétKezdete="Hétfő")+1)+22</f>
        <v>46342</v>
      </c>
      <c r="C10" s="34">
        <v>46343</v>
      </c>
      <c r="D10" s="34">
        <v>46344</v>
      </c>
      <c r="E10" s="34">
        <v>46345</v>
      </c>
      <c r="F10" s="34">
        <v>46346</v>
      </c>
      <c r="G10" s="34">
        <v>46347</v>
      </c>
      <c r="H10" s="34">
        <v>46348</v>
      </c>
    </row>
    <row r="11" spans="2:9" s="10" customFormat="1" ht="56.1" customHeight="1">
      <c r="B11" s="27"/>
      <c r="C11" s="27"/>
      <c r="D11" s="27"/>
      <c r="E11" s="27"/>
      <c r="F11" s="27"/>
      <c r="G11" s="42"/>
      <c r="H11" s="42"/>
    </row>
    <row r="12" spans="2:9" s="4" customFormat="1" ht="24" customHeight="1">
      <c r="B12" s="35">
        <f t="array" ref="B12:H12">NapokÉsHetek+DATE(NaptáriÉv,11,1)-WEEKDAY(DATE(NaptáriÉv,11,1),(HétKezdete="Hétfő")+1)+29</f>
        <v>46349</v>
      </c>
      <c r="C12" s="35">
        <v>46350</v>
      </c>
      <c r="D12" s="35">
        <v>46351</v>
      </c>
      <c r="E12" s="35">
        <v>46352</v>
      </c>
      <c r="F12" s="35">
        <v>46353</v>
      </c>
      <c r="G12" s="35">
        <v>46354</v>
      </c>
      <c r="H12" s="35">
        <v>46355</v>
      </c>
    </row>
    <row r="13" spans="2:9" s="10" customFormat="1" ht="56.1" customHeight="1">
      <c r="B13" s="28"/>
      <c r="C13" s="28"/>
      <c r="D13" s="28"/>
      <c r="E13" s="28"/>
      <c r="F13" s="28"/>
      <c r="G13" s="42"/>
      <c r="H13" s="42"/>
    </row>
    <row r="14" spans="2:9" s="4" customFormat="1" ht="24" customHeight="1">
      <c r="B14" s="34">
        <f t="array" ref="B14:C14">NapokÉsHetek+DATE(NaptáriÉv,11,1)-WEEKDAY(DATE(NaptáriÉv,11,1),(HétKezdete="Hétfő")+1)+36</f>
        <v>46356</v>
      </c>
      <c r="C14" s="34">
        <v>46357</v>
      </c>
      <c r="D14" s="71" t="s">
        <v>0</v>
      </c>
      <c r="E14" s="71"/>
      <c r="F14" s="71"/>
      <c r="G14" s="71"/>
      <c r="H14" s="72"/>
    </row>
    <row r="15" spans="2:9" s="10" customFormat="1" ht="56.1" customHeight="1">
      <c r="B15" s="27"/>
      <c r="C15" s="27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phoneticPr fontId="33"/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A00-000000000000}"/>
    <dataValidation allowBlank="1" showInputMessage="1" showErrorMessage="1" prompt="November havi naptár" sqref="A1" xr:uid="{00000000-0002-0000-0A00-000001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A00-000002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A00-000003000000}"/>
    <dataValidation allowBlank="1" showInputMessage="1" showErrorMessage="1" prompt="Ebbe, illetve a 7., 9., 11., 13. és 15. cellába írhatja a fenti cellában található naptári napra vonatkozó jegyzeteit." sqref="B5" xr:uid="{00000000-0002-0000-0A00-000004000000}"/>
    <dataValidation allowBlank="1" showInputMessage="1" prompt="Ebbe a cellába írhatja a havi jegyzeteket." sqref="D15:H15" xr:uid="{00000000-0002-0000-0A00-000005000000}"/>
    <dataValidation allowBlank="1" showInputMessage="1" prompt="Az alábbi cellába írhatja a havi jegyzeteket." sqref="D14:H14" xr:uid="{00000000-0002-0000-0A00-000006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A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B1:I15"/>
  <sheetViews>
    <sheetView showGridLines="0" workbookViewId="0">
      <selection activeCell="F12" sqref="F12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4" t="str">
        <f>"December "&amp;NaptáriÉv</f>
        <v>December 2026</v>
      </c>
      <c r="C2" s="54"/>
      <c r="D2" s="54"/>
      <c r="E2" s="2"/>
      <c r="F2" s="2"/>
      <c r="G2" s="2"/>
      <c r="H2" s="3"/>
    </row>
    <row r="3" spans="2:9" s="8" customFormat="1" ht="24" customHeight="1">
      <c r="B3" s="5" t="str">
        <f>HétKezdete</f>
        <v>hétfő</v>
      </c>
      <c r="C3" s="6" t="str">
        <f t="shared" ref="C3:H3" si="0">TEXT(C4,"nnnn")</f>
        <v>kedd</v>
      </c>
      <c r="D3" s="6" t="str">
        <f t="shared" si="0"/>
        <v>szerda</v>
      </c>
      <c r="E3" s="6" t="str">
        <f t="shared" si="0"/>
        <v>csütörtök</v>
      </c>
      <c r="F3" s="6" t="str">
        <f t="shared" si="0"/>
        <v>péntek</v>
      </c>
      <c r="G3" s="6" t="str">
        <f t="shared" si="0"/>
        <v>szombat</v>
      </c>
      <c r="H3" s="7" t="str">
        <f t="shared" si="0"/>
        <v>vasárnap</v>
      </c>
    </row>
    <row r="4" spans="2:9" s="4" customFormat="1" ht="24" customHeight="1">
      <c r="B4" s="29">
        <f t="array" ref="B4:H4">NapokÉsHetek+DATE(NaptáriÉv,12,1)-WEEKDAY(DATE(NaptáriÉv,12,1),(HétKezdete="Hétfő")+1)+1</f>
        <v>46356</v>
      </c>
      <c r="C4" s="29">
        <v>46357</v>
      </c>
      <c r="D4" s="29">
        <v>46358</v>
      </c>
      <c r="E4" s="29">
        <v>46359</v>
      </c>
      <c r="F4" s="29">
        <v>46360</v>
      </c>
      <c r="G4" s="29">
        <v>46361</v>
      </c>
      <c r="H4" s="30">
        <v>46362</v>
      </c>
    </row>
    <row r="5" spans="2:9" s="10" customFormat="1" ht="56.1" customHeight="1">
      <c r="B5" s="9"/>
      <c r="C5" s="9"/>
      <c r="D5" s="9"/>
      <c r="E5" s="9"/>
      <c r="F5" s="9"/>
      <c r="G5" s="42"/>
      <c r="H5" s="42"/>
    </row>
    <row r="6" spans="2:9" s="4" customFormat="1" ht="24" customHeight="1">
      <c r="B6" s="31">
        <f t="array" ref="B6:H6">NapokÉsHetek+DATE(NaptáriÉv,12,1)-WEEKDAY(DATE(NaptáriÉv,12,1),(HétKezdete="Hétfő")+1)+8</f>
        <v>46363</v>
      </c>
      <c r="C6" s="31">
        <v>46364</v>
      </c>
      <c r="D6" s="31">
        <v>46365</v>
      </c>
      <c r="E6" s="31">
        <v>46366</v>
      </c>
      <c r="F6" s="31">
        <v>46367</v>
      </c>
      <c r="G6" s="31">
        <v>46368</v>
      </c>
      <c r="H6" s="31">
        <v>46369</v>
      </c>
    </row>
    <row r="7" spans="2:9" s="10" customFormat="1" ht="56.1" customHeight="1">
      <c r="B7" s="11"/>
      <c r="C7" s="11"/>
      <c r="D7" s="11"/>
      <c r="E7" s="11"/>
      <c r="F7" s="11"/>
      <c r="G7" s="9" t="s">
        <v>6</v>
      </c>
      <c r="H7" s="42"/>
    </row>
    <row r="8" spans="2:9" s="4" customFormat="1" ht="24" customHeight="1">
      <c r="B8" s="32">
        <f t="array" ref="B8:H8">NapokÉsHetek+DATE(NaptáriÉv,12,1)-WEEKDAY(DATE(NaptáriÉv,12,1),(HétKezdete="Hétfő")+1)+15</f>
        <v>46370</v>
      </c>
      <c r="C8" s="32">
        <v>46371</v>
      </c>
      <c r="D8" s="32">
        <v>46372</v>
      </c>
      <c r="E8" s="32">
        <v>46373</v>
      </c>
      <c r="F8" s="32">
        <v>46374</v>
      </c>
      <c r="G8" s="32">
        <v>46375</v>
      </c>
      <c r="H8" s="32">
        <v>46376</v>
      </c>
    </row>
    <row r="9" spans="2:9" s="10" customFormat="1" ht="56.1" customHeight="1">
      <c r="B9" s="9"/>
      <c r="C9" s="9"/>
      <c r="D9" s="9"/>
      <c r="E9" s="9"/>
      <c r="F9" s="9"/>
      <c r="G9" s="42"/>
      <c r="H9" s="42"/>
    </row>
    <row r="10" spans="2:9" s="4" customFormat="1" ht="24" customHeight="1">
      <c r="B10" s="31">
        <f t="array" ref="B10:H10">NapokÉsHetek+DATE(NaptáriÉv,12,1)-WEEKDAY(DATE(NaptáriÉv,12,1),(HétKezdete="Hétfő")+1)+22</f>
        <v>46377</v>
      </c>
      <c r="C10" s="31">
        <v>46378</v>
      </c>
      <c r="D10" s="31">
        <v>46379</v>
      </c>
      <c r="E10" s="31">
        <v>46380</v>
      </c>
      <c r="F10" s="45">
        <v>46381</v>
      </c>
      <c r="G10" s="45">
        <v>46382</v>
      </c>
      <c r="H10" s="31">
        <v>46383</v>
      </c>
    </row>
    <row r="11" spans="2:9" s="10" customFormat="1" ht="56.1" customHeight="1">
      <c r="B11" s="11"/>
      <c r="C11" s="11"/>
      <c r="D11" s="11"/>
      <c r="E11" s="42" t="s">
        <v>10</v>
      </c>
      <c r="F11" s="46" t="s">
        <v>11</v>
      </c>
      <c r="G11" s="46" t="s">
        <v>11</v>
      </c>
      <c r="H11" s="42"/>
    </row>
    <row r="12" spans="2:9" s="4" customFormat="1" ht="24" customHeight="1">
      <c r="B12" s="32">
        <f t="array" ref="B12:H12">NapokÉsHetek+DATE(NaptáriÉv,12,1)-WEEKDAY(DATE(NaptáriÉv,12,1),(HétKezdete="Hétfő")+1)+29</f>
        <v>46384</v>
      </c>
      <c r="C12" s="32">
        <v>46385</v>
      </c>
      <c r="D12" s="32">
        <v>46386</v>
      </c>
      <c r="E12" s="32">
        <v>46387</v>
      </c>
      <c r="F12" s="53">
        <v>46388</v>
      </c>
      <c r="G12" s="32">
        <v>46389</v>
      </c>
      <c r="H12" s="32">
        <v>46390</v>
      </c>
    </row>
    <row r="13" spans="2:9" s="10" customFormat="1" ht="56.1" customHeight="1">
      <c r="B13" s="9"/>
      <c r="C13" s="9"/>
      <c r="D13" s="9"/>
      <c r="E13" s="9"/>
      <c r="F13" s="42" t="s">
        <v>12</v>
      </c>
      <c r="G13" s="42"/>
      <c r="H13" s="42"/>
    </row>
    <row r="14" spans="2:9" s="4" customFormat="1" ht="24" customHeight="1">
      <c r="B14" s="31">
        <f t="array" ref="B14:C14">NapokÉsHetek+DATE(NaptáriÉv,12,1)-WEEKDAY(DATE(NaptáriÉv,12,1),(HétKezdete="Hétfő")+1)+36</f>
        <v>46391</v>
      </c>
      <c r="C14" s="31">
        <v>46392</v>
      </c>
      <c r="D14" s="55" t="s">
        <v>0</v>
      </c>
      <c r="E14" s="55"/>
      <c r="F14" s="55"/>
      <c r="G14" s="55"/>
      <c r="H14" s="56"/>
    </row>
    <row r="15" spans="2:9" s="10" customFormat="1" ht="56.1" customHeight="1">
      <c r="B15" s="11"/>
      <c r="C15" s="11"/>
      <c r="D15" s="57"/>
      <c r="E15" s="57"/>
      <c r="F15" s="57"/>
      <c r="G15" s="57"/>
      <c r="H15" s="58"/>
    </row>
  </sheetData>
  <mergeCells count="3">
    <mergeCell ref="B2:D2"/>
    <mergeCell ref="D14:H14"/>
    <mergeCell ref="D15:H15"/>
  </mergeCells>
  <phoneticPr fontId="33"/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B00-000000000000}"/>
    <dataValidation allowBlank="1" showInputMessage="1" showErrorMessage="1" prompt="December havi naptár" sqref="A1" xr:uid="{00000000-0002-0000-0B00-000001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B00-000002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B00-000003000000}"/>
    <dataValidation allowBlank="1" showInputMessage="1" prompt="Az alábbi cellába írhatja a havi jegyzeteket." sqref="D14:H14" xr:uid="{00000000-0002-0000-0B00-000004000000}"/>
    <dataValidation allowBlank="1" showInputMessage="1" prompt="Ebbe a cellába írhatja a havi jegyzeteket." sqref="D15:H15" xr:uid="{00000000-0002-0000-0B00-000005000000}"/>
    <dataValidation allowBlank="1" showInputMessage="1" showErrorMessage="1" prompt="Ebbe, illetve a 7., 9., 11., 13. és 15. cellába írhatja a fenti cellában található naptári napra vonatkozó jegyzeteit." sqref="B5" xr:uid="{00000000-0002-0000-0B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B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B1:I15"/>
  <sheetViews>
    <sheetView showGridLines="0" zoomScaleNormal="100" workbookViewId="0">
      <selection activeCell="E11" sqref="E11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54" t="str">
        <f>"Február "&amp;NaptáriÉv</f>
        <v>Február 2026</v>
      </c>
      <c r="C2" s="54"/>
      <c r="D2" s="54"/>
      <c r="E2" s="2"/>
      <c r="F2" s="2"/>
      <c r="G2" s="2"/>
      <c r="H2" s="3"/>
    </row>
    <row r="3" spans="2:9" s="8" customFormat="1" ht="24" customHeight="1">
      <c r="B3" s="5" t="str">
        <f>HétKezdete</f>
        <v>hétfő</v>
      </c>
      <c r="C3" s="6" t="str">
        <f t="shared" ref="C3:H3" si="0">TEXT(C4,"nnnn")</f>
        <v>kedd</v>
      </c>
      <c r="D3" s="6" t="str">
        <f t="shared" si="0"/>
        <v>szerda</v>
      </c>
      <c r="E3" s="6" t="str">
        <f t="shared" si="0"/>
        <v>csütörtök</v>
      </c>
      <c r="F3" s="6" t="str">
        <f t="shared" si="0"/>
        <v>péntek</v>
      </c>
      <c r="G3" s="6" t="str">
        <f t="shared" si="0"/>
        <v>szombat</v>
      </c>
      <c r="H3" s="7" t="str">
        <f t="shared" si="0"/>
        <v>vasárnap</v>
      </c>
    </row>
    <row r="4" spans="2:9" s="4" customFormat="1" ht="24" customHeight="1">
      <c r="B4" s="29">
        <f t="array" ref="B4:H4">NapokÉsHetek+DATE(NaptáriÉv,2,1)-WEEKDAY(DATE(NaptáriÉv,2,1),(HétKezdete="Hétfő")+1)+1</f>
        <v>46048</v>
      </c>
      <c r="C4" s="29">
        <v>46049</v>
      </c>
      <c r="D4" s="29">
        <v>46050</v>
      </c>
      <c r="E4" s="29">
        <v>46051</v>
      </c>
      <c r="F4" s="29">
        <v>46052</v>
      </c>
      <c r="G4" s="29">
        <v>46053</v>
      </c>
      <c r="H4" s="30">
        <v>46054</v>
      </c>
    </row>
    <row r="5" spans="2:9" s="10" customFormat="1" ht="56.1" customHeight="1">
      <c r="B5" s="9"/>
      <c r="C5" s="9"/>
      <c r="D5" s="9"/>
      <c r="E5" s="9"/>
      <c r="F5" s="9"/>
      <c r="G5" s="42"/>
      <c r="H5" s="42"/>
    </row>
    <row r="6" spans="2:9" s="4" customFormat="1" ht="24" customHeight="1">
      <c r="B6" s="31">
        <f t="array" ref="B6:H6">NapokÉsHetek+DATE(NaptáriÉv,2,1)-WEEKDAY(DATE(NaptáriÉv,2,1),(HétKezdete="Hétfő")+1)+8</f>
        <v>46055</v>
      </c>
      <c r="C6" s="31">
        <v>46056</v>
      </c>
      <c r="D6" s="31">
        <v>46057</v>
      </c>
      <c r="E6" s="31">
        <v>46058</v>
      </c>
      <c r="F6" s="31">
        <v>46059</v>
      </c>
      <c r="G6" s="31">
        <v>46060</v>
      </c>
      <c r="H6" s="31">
        <v>46061</v>
      </c>
    </row>
    <row r="7" spans="2:9" s="10" customFormat="1" ht="56.1" customHeight="1">
      <c r="B7" s="11"/>
      <c r="C7" s="11"/>
      <c r="D7" s="11"/>
      <c r="E7" s="11"/>
      <c r="F7" s="11"/>
      <c r="G7" s="42"/>
      <c r="H7" s="42"/>
    </row>
    <row r="8" spans="2:9" s="4" customFormat="1" ht="24" customHeight="1">
      <c r="B8" s="32">
        <f t="array" ref="B8:H8">NapokÉsHetek+DATE(NaptáriÉv,2,1)-WEEKDAY(DATE(NaptáriÉv,2,1),(HétKezdete="Hétfő")+1)+15</f>
        <v>46062</v>
      </c>
      <c r="C8" s="32">
        <v>46063</v>
      </c>
      <c r="D8" s="32">
        <v>46064</v>
      </c>
      <c r="E8" s="32">
        <v>46065</v>
      </c>
      <c r="F8" s="32">
        <v>46066</v>
      </c>
      <c r="G8" s="32">
        <v>46067</v>
      </c>
      <c r="H8" s="32">
        <v>46068</v>
      </c>
    </row>
    <row r="9" spans="2:9" s="10" customFormat="1" ht="56.1" customHeight="1">
      <c r="B9" s="9"/>
      <c r="C9" s="11" t="s">
        <v>18</v>
      </c>
      <c r="D9" s="9"/>
      <c r="E9" s="9"/>
      <c r="F9" s="9"/>
      <c r="G9" s="42"/>
      <c r="H9" s="42"/>
    </row>
    <row r="10" spans="2:9" s="4" customFormat="1" ht="24" customHeight="1">
      <c r="B10" s="31">
        <f t="array" ref="B10:H10">NapokÉsHetek+DATE(NaptáriÉv,2,1)-WEEKDAY(DATE(NaptáriÉv,2,1),(HétKezdete="Hétfő")+1)+22</f>
        <v>46069</v>
      </c>
      <c r="C10" s="31">
        <v>46070</v>
      </c>
      <c r="D10" s="31">
        <v>46071</v>
      </c>
      <c r="E10" s="31">
        <v>46072</v>
      </c>
      <c r="F10" s="31">
        <v>46073</v>
      </c>
      <c r="G10" s="31">
        <v>46074</v>
      </c>
      <c r="H10" s="31">
        <v>46075</v>
      </c>
    </row>
    <row r="11" spans="2:9" s="10" customFormat="1" ht="56.1" customHeight="1">
      <c r="B11" s="11"/>
      <c r="C11" s="11" t="s">
        <v>18</v>
      </c>
      <c r="D11" s="11"/>
      <c r="E11" s="9" t="s">
        <v>20</v>
      </c>
      <c r="F11" s="11"/>
      <c r="G11" s="42"/>
      <c r="H11" s="42"/>
    </row>
    <row r="12" spans="2:9" s="4" customFormat="1" ht="24" customHeight="1">
      <c r="B12" s="32">
        <f t="array" ref="B12:H12">NapokÉsHetek+DATE(NaptáriÉv,2,1)-WEEKDAY(DATE(NaptáriÉv,2,1),(HétKezdete="Hétfő")+1)+29</f>
        <v>46076</v>
      </c>
      <c r="C12" s="32">
        <v>46077</v>
      </c>
      <c r="D12" s="32">
        <v>46078</v>
      </c>
      <c r="E12" s="32">
        <v>46079</v>
      </c>
      <c r="F12" s="32">
        <v>46080</v>
      </c>
      <c r="G12" s="32">
        <v>46081</v>
      </c>
      <c r="H12" s="32">
        <v>46082</v>
      </c>
    </row>
    <row r="13" spans="2:9" s="10" customFormat="1" ht="56.1" customHeight="1">
      <c r="B13" s="9"/>
      <c r="C13" s="11" t="s">
        <v>18</v>
      </c>
      <c r="D13" s="9"/>
      <c r="E13" s="9"/>
      <c r="F13" s="9"/>
      <c r="G13" s="42"/>
      <c r="H13" s="42"/>
    </row>
    <row r="14" spans="2:9" s="4" customFormat="1" ht="24" customHeight="1">
      <c r="B14" s="31">
        <f t="array" ref="B14:C14">NapokÉsHetek+DATE(NaptáriÉv,2,1)-WEEKDAY(DATE(NaptáriÉv,2,1),(HétKezdete="Hétfő")+1)+36</f>
        <v>46083</v>
      </c>
      <c r="C14" s="31">
        <v>46084</v>
      </c>
      <c r="D14" s="55" t="s">
        <v>0</v>
      </c>
      <c r="E14" s="55"/>
      <c r="F14" s="55"/>
      <c r="G14" s="55"/>
      <c r="H14" s="56"/>
    </row>
    <row r="15" spans="2:9" s="10" customFormat="1" ht="56.1" customHeight="1">
      <c r="B15" s="11"/>
      <c r="C15" s="11"/>
      <c r="D15" s="57"/>
      <c r="E15" s="57"/>
      <c r="F15" s="57"/>
      <c r="G15" s="57"/>
      <c r="H15" s="58"/>
    </row>
  </sheetData>
  <mergeCells count="3">
    <mergeCell ref="B2:D2"/>
    <mergeCell ref="D14:H14"/>
    <mergeCell ref="D15:H15"/>
  </mergeCells>
  <phoneticPr fontId="33"/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1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100-000001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100-000002000000}"/>
    <dataValidation allowBlank="1" showInputMessage="1" showErrorMessage="1" prompt="Február havi naptár" sqref="A1" xr:uid="{00000000-0002-0000-0100-000003000000}"/>
    <dataValidation allowBlank="1" showInputMessage="1" prompt="Az alábbi cellába írhatja a havi jegyzeteket." sqref="D14:H14" xr:uid="{00000000-0002-0000-0100-000004000000}"/>
    <dataValidation allowBlank="1" showInputMessage="1" prompt="Ebbe a cellába írhatja a havi jegyzeteket." sqref="D15:H15" xr:uid="{00000000-0002-0000-0100-000005000000}"/>
    <dataValidation allowBlank="1" showInputMessage="1" showErrorMessage="1" prompt="Ebbe, illetve a 7., 9., 11., 13. és 15. cellába írhatja a fenti cellában található naptári napra vonatkozó jegyzeteit." sqref="B5" xr:uid="{00000000-0002-0000-01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1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B1:I15"/>
  <sheetViews>
    <sheetView showGridLines="0" zoomScaleNormal="100" workbookViewId="0">
      <selection activeCell="F11" sqref="F11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0" t="str">
        <f>"Március "&amp;NaptáriÉv</f>
        <v>Március 2026</v>
      </c>
      <c r="C2" s="60"/>
      <c r="D2" s="60"/>
      <c r="E2" s="2"/>
      <c r="F2" s="2"/>
      <c r="G2" s="2"/>
      <c r="H2" s="3"/>
    </row>
    <row r="3" spans="2:9" s="8" customFormat="1" ht="24" customHeight="1">
      <c r="B3" s="17" t="str">
        <f>HétKezdete</f>
        <v>hétfő</v>
      </c>
      <c r="C3" s="18" t="str">
        <f t="shared" ref="C3:H3" si="0">TEXT(C4,"nnnn")</f>
        <v>kedd</v>
      </c>
      <c r="D3" s="18" t="str">
        <f t="shared" si="0"/>
        <v>szerda</v>
      </c>
      <c r="E3" s="18" t="str">
        <f t="shared" si="0"/>
        <v>csütörtök</v>
      </c>
      <c r="F3" s="18" t="str">
        <f t="shared" si="0"/>
        <v>péntek</v>
      </c>
      <c r="G3" s="18" t="str">
        <f t="shared" si="0"/>
        <v>szombat</v>
      </c>
      <c r="H3" s="19" t="str">
        <f t="shared" si="0"/>
        <v>vasárnap</v>
      </c>
    </row>
    <row r="4" spans="2:9" s="4" customFormat="1" ht="24" customHeight="1">
      <c r="B4" s="39">
        <f t="array" ref="B4:H4">NapokÉsHetek+DATE(NaptáriÉv,3,1)-WEEKDAY(DATE(NaptáriÉv,3,1),(HétKezdete="Hétfő")+1)+1</f>
        <v>46076</v>
      </c>
      <c r="C4" s="39">
        <v>46077</v>
      </c>
      <c r="D4" s="39">
        <v>46078</v>
      </c>
      <c r="E4" s="39">
        <v>46079</v>
      </c>
      <c r="F4" s="39">
        <v>46080</v>
      </c>
      <c r="G4" s="39">
        <v>46081</v>
      </c>
      <c r="H4" s="39">
        <v>46082</v>
      </c>
    </row>
    <row r="5" spans="2:9" s="10" customFormat="1" ht="56.1" customHeight="1">
      <c r="B5" s="21"/>
      <c r="C5" s="21"/>
      <c r="D5" s="21"/>
      <c r="E5" s="21"/>
      <c r="F5" s="21"/>
      <c r="G5" s="42"/>
      <c r="H5" s="42"/>
    </row>
    <row r="6" spans="2:9" s="4" customFormat="1" ht="24" customHeight="1">
      <c r="B6" s="40">
        <f t="array" ref="B6:H6">NapokÉsHetek+DATE(NaptáriÉv,3,1)-WEEKDAY(DATE(NaptáriÉv,3,1),(HétKezdete="Hétfő")+1)+8</f>
        <v>46083</v>
      </c>
      <c r="C6" s="40">
        <v>46084</v>
      </c>
      <c r="D6" s="40">
        <v>46085</v>
      </c>
      <c r="E6" s="40">
        <v>46086</v>
      </c>
      <c r="F6" s="40">
        <v>46087</v>
      </c>
      <c r="G6" s="40">
        <v>46088</v>
      </c>
      <c r="H6" s="40">
        <v>46089</v>
      </c>
    </row>
    <row r="7" spans="2:9" s="10" customFormat="1" ht="56.1" customHeight="1">
      <c r="B7" s="20"/>
      <c r="C7" s="20"/>
      <c r="D7" s="20"/>
      <c r="E7" s="20"/>
      <c r="F7" s="20"/>
      <c r="G7" s="42"/>
      <c r="H7" s="42"/>
    </row>
    <row r="8" spans="2:9" s="4" customFormat="1" ht="24" customHeight="1">
      <c r="B8" s="41">
        <f t="array" ref="B8:H8">NapokÉsHetek+DATE(NaptáriÉv,3,1)-WEEKDAY(DATE(NaptáriÉv,3,1),(HétKezdete="Hétfő")+1)+15</f>
        <v>46090</v>
      </c>
      <c r="C8" s="41">
        <v>46091</v>
      </c>
      <c r="D8" s="41">
        <v>46092</v>
      </c>
      <c r="E8" s="41">
        <v>46093</v>
      </c>
      <c r="F8" s="41">
        <v>46094</v>
      </c>
      <c r="G8" s="41">
        <v>46095</v>
      </c>
      <c r="H8" s="48">
        <v>46096</v>
      </c>
    </row>
    <row r="9" spans="2:9" s="10" customFormat="1" ht="56.1" customHeight="1">
      <c r="B9" s="21"/>
      <c r="C9" s="21"/>
      <c r="D9" s="21"/>
      <c r="E9" s="21"/>
      <c r="F9" s="21"/>
      <c r="G9" s="42"/>
      <c r="H9" s="42" t="s">
        <v>9</v>
      </c>
    </row>
    <row r="10" spans="2:9" s="4" customFormat="1" ht="24" customHeight="1">
      <c r="B10" s="40">
        <f t="array" ref="B10:H10">NapokÉsHetek+DATE(NaptáriÉv,3,1)-WEEKDAY(DATE(NaptáriÉv,3,1),(HétKezdete="Hétfő")+1)+22</f>
        <v>46097</v>
      </c>
      <c r="C10" s="40">
        <v>46098</v>
      </c>
      <c r="D10" s="40">
        <v>46099</v>
      </c>
      <c r="E10" s="40">
        <v>46100</v>
      </c>
      <c r="F10" s="40">
        <v>46101</v>
      </c>
      <c r="G10" s="40">
        <v>46102</v>
      </c>
      <c r="H10" s="40">
        <v>46103</v>
      </c>
    </row>
    <row r="11" spans="2:9" s="10" customFormat="1" ht="56.1" customHeight="1">
      <c r="B11" s="20"/>
      <c r="C11" s="20"/>
      <c r="D11" s="20"/>
      <c r="E11" s="20"/>
      <c r="F11" s="20"/>
      <c r="G11" s="42"/>
      <c r="H11" s="42"/>
    </row>
    <row r="12" spans="2:9" s="4" customFormat="1" ht="24" customHeight="1">
      <c r="B12" s="41">
        <f t="array" ref="B12:H12">NapokÉsHetek+DATE(NaptáriÉv,3,1)-WEEKDAY(DATE(NaptáriÉv,3,1),(HétKezdete="Hétfő")+1)+29</f>
        <v>46104</v>
      </c>
      <c r="C12" s="41">
        <v>46105</v>
      </c>
      <c r="D12" s="41">
        <v>46106</v>
      </c>
      <c r="E12" s="41">
        <v>46107</v>
      </c>
      <c r="F12" s="41">
        <v>46108</v>
      </c>
      <c r="G12" s="41">
        <v>46109</v>
      </c>
      <c r="H12" s="41">
        <v>46110</v>
      </c>
    </row>
    <row r="13" spans="2:9" s="10" customFormat="1" ht="56.1" customHeight="1">
      <c r="B13" s="21"/>
      <c r="C13" s="21"/>
      <c r="D13" s="21"/>
      <c r="E13" s="21"/>
      <c r="F13" s="21"/>
      <c r="G13" s="42"/>
      <c r="H13" s="42"/>
    </row>
    <row r="14" spans="2:9" s="4" customFormat="1" ht="24" customHeight="1">
      <c r="B14" s="40">
        <f t="array" ref="B14:C14">NapokÉsHetek+DATE(NaptáriÉv,3,1)-WEEKDAY(DATE(NaptáriÉv,3,1),(HétKezdete="Hétfő")+1)+36</f>
        <v>46111</v>
      </c>
      <c r="C14" s="40">
        <v>46112</v>
      </c>
      <c r="D14" s="61" t="s">
        <v>0</v>
      </c>
      <c r="E14" s="61"/>
      <c r="F14" s="61"/>
      <c r="G14" s="61"/>
      <c r="H14" s="62"/>
    </row>
    <row r="15" spans="2:9" s="10" customFormat="1" ht="56.1" customHeight="1">
      <c r="B15" s="20"/>
      <c r="C15" s="20"/>
      <c r="D15" s="63"/>
      <c r="E15" s="63"/>
      <c r="F15" s="63"/>
      <c r="G15" s="63"/>
      <c r="H15" s="64"/>
    </row>
  </sheetData>
  <mergeCells count="3">
    <mergeCell ref="B2:D2"/>
    <mergeCell ref="D14:H14"/>
    <mergeCell ref="D15:H15"/>
  </mergeCells>
  <phoneticPr fontId="33"/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Március havi naptár" sqref="A1" xr:uid="{00000000-0002-0000-02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200-000001000000}"/>
    <dataValidation allowBlank="1" showInputMessage="1" showErrorMessage="1" prompt="Automatikusan megállapított hétköznap" sqref="C3:H3" xr:uid="{00000000-0002-0000-0200-000002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200-000003000000}"/>
    <dataValidation allowBlank="1" showInputMessage="1" showErrorMessage="1" prompt="Ebbe, illetve a 7., 9., 11., 13. és 15. cellába írhatja a fenti cellában található naptári napra vonatkozó jegyzeteit." sqref="B5" xr:uid="{00000000-0002-0000-0200-000004000000}"/>
    <dataValidation allowBlank="1" showInputMessage="1" prompt="Ebbe a cellába írhatja a havi jegyzeteket." sqref="D15:H15" xr:uid="{00000000-0002-0000-0200-000005000000}"/>
    <dataValidation allowBlank="1" showInputMessage="1" prompt="Az alábbi cellába írhatja a havi jegyzeteket." sqref="D14:H14" xr:uid="{00000000-0002-0000-0200-000006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2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B1:I15"/>
  <sheetViews>
    <sheetView showGridLines="0" topLeftCell="A2" workbookViewId="0">
      <selection activeCell="B6" sqref="B6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0" t="str">
        <f>"Április "&amp;NaptáriÉv</f>
        <v>Április 2026</v>
      </c>
      <c r="C2" s="60"/>
      <c r="D2" s="60"/>
      <c r="E2" s="2"/>
      <c r="F2" s="2"/>
      <c r="G2" s="2"/>
      <c r="H2" s="3"/>
    </row>
    <row r="3" spans="2:9" s="8" customFormat="1" ht="24" customHeight="1">
      <c r="B3" s="17" t="str">
        <f>HétKezdete</f>
        <v>hétfő</v>
      </c>
      <c r="C3" s="18" t="str">
        <f t="shared" ref="C3:H3" si="0">TEXT(C4,"nnnn")</f>
        <v>kedd</v>
      </c>
      <c r="D3" s="18" t="str">
        <f t="shared" si="0"/>
        <v>szerda</v>
      </c>
      <c r="E3" s="18" t="str">
        <f t="shared" si="0"/>
        <v>csütörtök</v>
      </c>
      <c r="F3" s="18" t="str">
        <f t="shared" si="0"/>
        <v>péntek</v>
      </c>
      <c r="G3" s="18" t="str">
        <f t="shared" si="0"/>
        <v>szombat</v>
      </c>
      <c r="H3" s="19" t="str">
        <f t="shared" si="0"/>
        <v>vasárnap</v>
      </c>
    </row>
    <row r="4" spans="2:9" s="4" customFormat="1" ht="24" customHeight="1">
      <c r="B4" s="39">
        <f t="array" ref="B4:H4">NapokÉsHetek+DATE(NaptáriÉv,4,1)-WEEKDAY(DATE(NaptáriÉv,4,1),(HétKezdete="Hétfő")+1)+1</f>
        <v>46111</v>
      </c>
      <c r="C4" s="39">
        <v>46112</v>
      </c>
      <c r="D4" s="39">
        <v>46113</v>
      </c>
      <c r="E4" s="39">
        <v>46114</v>
      </c>
      <c r="F4" s="49">
        <v>46115</v>
      </c>
      <c r="G4" s="39">
        <v>46116</v>
      </c>
      <c r="H4" s="49">
        <v>46117</v>
      </c>
    </row>
    <row r="5" spans="2:9" s="10" customFormat="1" ht="56.1" customHeight="1">
      <c r="B5" s="21"/>
      <c r="C5" s="21"/>
      <c r="D5" s="21"/>
      <c r="E5" s="21"/>
      <c r="F5" s="42" t="s">
        <v>13</v>
      </c>
      <c r="G5" s="42"/>
      <c r="H5" s="42" t="s">
        <v>14</v>
      </c>
    </row>
    <row r="6" spans="2:9" s="4" customFormat="1" ht="24" customHeight="1">
      <c r="B6" s="50">
        <f t="array" ref="B6:H6">NapokÉsHetek+DATE(NaptáriÉv,4,1)-WEEKDAY(DATE(NaptáriÉv,4,1),(HétKezdete="Hétfő")+1)+8</f>
        <v>46118</v>
      </c>
      <c r="C6" s="40">
        <v>46119</v>
      </c>
      <c r="D6" s="40">
        <v>46120</v>
      </c>
      <c r="E6" s="40">
        <v>46121</v>
      </c>
      <c r="F6" s="40">
        <v>46122</v>
      </c>
      <c r="G6" s="40">
        <v>46123</v>
      </c>
      <c r="H6" s="40">
        <v>46124</v>
      </c>
    </row>
    <row r="7" spans="2:9" s="10" customFormat="1" ht="56.1" customHeight="1">
      <c r="B7" s="42" t="s">
        <v>14</v>
      </c>
      <c r="C7" s="20"/>
      <c r="D7" s="20"/>
      <c r="E7" s="20"/>
      <c r="F7" s="20"/>
      <c r="G7" s="42"/>
      <c r="H7" s="42"/>
    </row>
    <row r="8" spans="2:9" s="4" customFormat="1" ht="24" customHeight="1">
      <c r="B8" s="41">
        <f t="array" ref="B8:H8">NapokÉsHetek+DATE(NaptáriÉv,4,1)-WEEKDAY(DATE(NaptáriÉv,4,1),(HétKezdete="Hétfő")+1)+15</f>
        <v>46125</v>
      </c>
      <c r="C8" s="41">
        <v>46126</v>
      </c>
      <c r="D8" s="41">
        <v>46127</v>
      </c>
      <c r="E8" s="41">
        <v>46128</v>
      </c>
      <c r="F8" s="41">
        <v>46129</v>
      </c>
      <c r="G8" s="41">
        <v>46130</v>
      </c>
      <c r="H8" s="41">
        <v>46131</v>
      </c>
    </row>
    <row r="9" spans="2:9" s="10" customFormat="1" ht="56.1" customHeight="1">
      <c r="B9" s="21"/>
      <c r="C9" s="21"/>
      <c r="D9" s="21"/>
      <c r="E9" s="21"/>
      <c r="F9" s="21"/>
      <c r="G9" s="42"/>
      <c r="H9" s="42"/>
    </row>
    <row r="10" spans="2:9" s="4" customFormat="1" ht="24" customHeight="1">
      <c r="B10" s="40">
        <f t="array" ref="B10:H10">NapokÉsHetek+DATE(NaptáriÉv,4,1)-WEEKDAY(DATE(NaptáriÉv,4,1),(HétKezdete="Hétfő")+1)+22</f>
        <v>46132</v>
      </c>
      <c r="C10" s="40">
        <v>46133</v>
      </c>
      <c r="D10" s="40">
        <v>46134</v>
      </c>
      <c r="E10" s="40">
        <v>46135</v>
      </c>
      <c r="F10" s="40">
        <v>46136</v>
      </c>
      <c r="G10" s="40">
        <v>46137</v>
      </c>
      <c r="H10" s="40">
        <v>46138</v>
      </c>
    </row>
    <row r="11" spans="2:9" s="10" customFormat="1" ht="56.1" customHeight="1">
      <c r="B11" s="20"/>
      <c r="C11" s="20"/>
      <c r="D11" s="20"/>
      <c r="E11" s="20"/>
      <c r="F11" s="20"/>
      <c r="G11" s="42"/>
      <c r="H11" s="42"/>
    </row>
    <row r="12" spans="2:9" s="4" customFormat="1" ht="24" customHeight="1">
      <c r="B12" s="41">
        <f t="array" ref="B12:H12">NapokÉsHetek+DATE(NaptáriÉv,4,1)-WEEKDAY(DATE(NaptáriÉv,4,1),(HétKezdete="Hétfő")+1)+29</f>
        <v>46139</v>
      </c>
      <c r="C12" s="41">
        <v>46140</v>
      </c>
      <c r="D12" s="41">
        <v>46141</v>
      </c>
      <c r="E12" s="41">
        <v>46142</v>
      </c>
      <c r="F12" s="41">
        <v>46143</v>
      </c>
      <c r="G12" s="41">
        <v>46144</v>
      </c>
      <c r="H12" s="41">
        <v>46145</v>
      </c>
    </row>
    <row r="13" spans="2:9" s="10" customFormat="1" ht="56.1" customHeight="1">
      <c r="B13" s="21"/>
      <c r="C13" s="21"/>
      <c r="D13" s="21"/>
      <c r="E13" s="21"/>
      <c r="F13" s="21"/>
      <c r="G13" s="42"/>
      <c r="H13" s="42"/>
    </row>
    <row r="14" spans="2:9" s="4" customFormat="1" ht="24" customHeight="1">
      <c r="B14" s="40">
        <f t="array" ref="B14:C14">NapokÉsHetek+DATE(NaptáriÉv,4,1)-WEEKDAY(DATE(NaptáriÉv,4,1),(HétKezdete="Hétfő")+1)+36</f>
        <v>46146</v>
      </c>
      <c r="C14" s="40">
        <v>46147</v>
      </c>
      <c r="D14" s="61" t="s">
        <v>0</v>
      </c>
      <c r="E14" s="61"/>
      <c r="F14" s="61"/>
      <c r="G14" s="61"/>
      <c r="H14" s="62"/>
    </row>
    <row r="15" spans="2:9" s="10" customFormat="1" ht="56.1" customHeight="1">
      <c r="B15" s="20"/>
      <c r="C15" s="20"/>
      <c r="D15" s="63"/>
      <c r="E15" s="63"/>
      <c r="F15" s="63"/>
      <c r="G15" s="63"/>
      <c r="H15" s="64"/>
    </row>
  </sheetData>
  <mergeCells count="3">
    <mergeCell ref="B2:D2"/>
    <mergeCell ref="D14:H14"/>
    <mergeCell ref="D15:H15"/>
  </mergeCells>
  <phoneticPr fontId="33"/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3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300-000001000000}"/>
    <dataValidation allowBlank="1" showInputMessage="1" showErrorMessage="1" prompt="Április havi naptár" sqref="A1" xr:uid="{00000000-0002-0000-0300-000002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300-000003000000}"/>
    <dataValidation allowBlank="1" showInputMessage="1" prompt="Az alábbi cellába írhatja a havi jegyzeteket." sqref="D14:H14" xr:uid="{00000000-0002-0000-0300-000004000000}"/>
    <dataValidation allowBlank="1" showInputMessage="1" prompt="Ebbe a cellába írhatja a havi jegyzeteket." sqref="D15:H15" xr:uid="{00000000-0002-0000-0300-000005000000}"/>
    <dataValidation allowBlank="1" showInputMessage="1" showErrorMessage="1" prompt="Ebbe, illetve a 7., 9., 11., 13. és 15. cellába írhatja a fenti cellában található naptári napra vonatkozó jegyzeteit." sqref="B5" xr:uid="{00000000-0002-0000-03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3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B1:I15"/>
  <sheetViews>
    <sheetView showGridLines="0" topLeftCell="A5" workbookViewId="0">
      <selection activeCell="M11" sqref="M11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0" t="str">
        <f>"Május "&amp;NaptáriÉv</f>
        <v>Május 2026</v>
      </c>
      <c r="C2" s="60"/>
      <c r="D2" s="60"/>
      <c r="E2" s="2"/>
      <c r="F2" s="2"/>
      <c r="G2" s="2"/>
      <c r="H2" s="3"/>
    </row>
    <row r="3" spans="2:9" s="8" customFormat="1" ht="24" customHeight="1">
      <c r="B3" s="17" t="str">
        <f>HétKezdete</f>
        <v>hétfő</v>
      </c>
      <c r="C3" s="18" t="str">
        <f t="shared" ref="C3:H3" si="0">TEXT(C4,"nnnn")</f>
        <v>kedd</v>
      </c>
      <c r="D3" s="18" t="str">
        <f t="shared" si="0"/>
        <v>szerda</v>
      </c>
      <c r="E3" s="18" t="str">
        <f t="shared" si="0"/>
        <v>csütörtök</v>
      </c>
      <c r="F3" s="18" t="str">
        <f t="shared" si="0"/>
        <v>péntek</v>
      </c>
      <c r="G3" s="18" t="str">
        <f t="shared" si="0"/>
        <v>szombat</v>
      </c>
      <c r="H3" s="19" t="str">
        <f t="shared" si="0"/>
        <v>vasárnap</v>
      </c>
    </row>
    <row r="4" spans="2:9" s="4" customFormat="1" ht="24" customHeight="1">
      <c r="B4" s="39">
        <f t="array" ref="B4:H4">NapokÉsHetek+DATE(NaptáriÉv,5,1)-WEEKDAY(DATE(NaptáriÉv,5,1),(HétKezdete="Hétfő")+1)+1</f>
        <v>46139</v>
      </c>
      <c r="C4" s="39">
        <v>46140</v>
      </c>
      <c r="D4" s="39">
        <v>46141</v>
      </c>
      <c r="E4" s="39">
        <v>46142</v>
      </c>
      <c r="F4" s="49">
        <v>46143</v>
      </c>
      <c r="G4" s="39">
        <v>46144</v>
      </c>
      <c r="H4" s="39">
        <v>46145</v>
      </c>
    </row>
    <row r="5" spans="2:9" s="10" customFormat="1" ht="56.1" customHeight="1">
      <c r="B5" s="21"/>
      <c r="C5" s="21"/>
      <c r="D5" s="21"/>
      <c r="E5" s="21"/>
      <c r="F5" s="42" t="s">
        <v>15</v>
      </c>
      <c r="G5" s="42"/>
      <c r="H5" s="42"/>
    </row>
    <row r="6" spans="2:9" s="4" customFormat="1" ht="24" customHeight="1">
      <c r="B6" s="40">
        <f t="array" ref="B6:H6">NapokÉsHetek+DATE(NaptáriÉv,5,1)-WEEKDAY(DATE(NaptáriÉv,5,1),(HétKezdete="Hétfő")+1)+8</f>
        <v>46146</v>
      </c>
      <c r="C6" s="40">
        <v>46147</v>
      </c>
      <c r="D6" s="40">
        <v>46148</v>
      </c>
      <c r="E6" s="40">
        <v>46149</v>
      </c>
      <c r="F6" s="40">
        <v>46150</v>
      </c>
      <c r="G6" s="40">
        <v>46151</v>
      </c>
      <c r="H6" s="40">
        <v>46152</v>
      </c>
    </row>
    <row r="7" spans="2:9" s="10" customFormat="1" ht="56.1" customHeight="1">
      <c r="B7" s="20"/>
      <c r="C7" s="20"/>
      <c r="D7" s="20"/>
      <c r="E7" s="20"/>
      <c r="F7" s="20"/>
      <c r="G7" s="42"/>
      <c r="H7" s="42"/>
    </row>
    <row r="8" spans="2:9" s="4" customFormat="1" ht="24" customHeight="1">
      <c r="B8" s="41">
        <f t="array" ref="B8:H8">NapokÉsHetek+DATE(NaptáriÉv,5,1)-WEEKDAY(DATE(NaptáriÉv,5,1),(HétKezdete="Hétfő")+1)+15</f>
        <v>46153</v>
      </c>
      <c r="C8" s="41">
        <v>46154</v>
      </c>
      <c r="D8" s="41">
        <v>46155</v>
      </c>
      <c r="E8" s="41">
        <v>46156</v>
      </c>
      <c r="F8" s="41">
        <v>46157</v>
      </c>
      <c r="G8" s="41">
        <v>46158</v>
      </c>
      <c r="H8" s="41">
        <v>46159</v>
      </c>
    </row>
    <row r="9" spans="2:9" s="10" customFormat="1" ht="56.1" customHeight="1">
      <c r="B9" s="21"/>
      <c r="C9" s="21"/>
      <c r="D9" s="21" t="s">
        <v>8</v>
      </c>
      <c r="E9" s="21" t="s">
        <v>22</v>
      </c>
      <c r="F9" s="21"/>
      <c r="G9" s="42"/>
      <c r="H9" s="42"/>
    </row>
    <row r="10" spans="2:9" s="4" customFormat="1" ht="24" customHeight="1">
      <c r="B10" s="40">
        <f t="array" ref="B10:H10">NapokÉsHetek+DATE(NaptáriÉv,5,1)-WEEKDAY(DATE(NaptáriÉv,5,1),(HétKezdete="Hétfő")+1)+22</f>
        <v>46160</v>
      </c>
      <c r="C10" s="40">
        <v>46161</v>
      </c>
      <c r="D10" s="40">
        <v>46162</v>
      </c>
      <c r="E10" s="40">
        <v>46163</v>
      </c>
      <c r="F10" s="40">
        <v>46164</v>
      </c>
      <c r="G10" s="40">
        <v>46165</v>
      </c>
      <c r="H10" s="50">
        <v>46166</v>
      </c>
    </row>
    <row r="11" spans="2:9" s="10" customFormat="1" ht="56.1" customHeight="1">
      <c r="B11" s="20"/>
      <c r="C11" s="20"/>
      <c r="D11" s="20"/>
      <c r="E11" s="20"/>
      <c r="F11" s="20"/>
      <c r="G11" s="42"/>
      <c r="H11" s="42" t="s">
        <v>16</v>
      </c>
    </row>
    <row r="12" spans="2:9" s="4" customFormat="1" ht="24" customHeight="1">
      <c r="B12" s="48">
        <f t="array" ref="B12:H12">NapokÉsHetek+DATE(NaptáriÉv,5,1)-WEEKDAY(DATE(NaptáriÉv,5,1),(HétKezdete="Hétfő")+1)+29</f>
        <v>46167</v>
      </c>
      <c r="C12" s="41">
        <v>46168</v>
      </c>
      <c r="D12" s="41">
        <v>46169</v>
      </c>
      <c r="E12" s="41">
        <v>46170</v>
      </c>
      <c r="F12" s="41">
        <v>46171</v>
      </c>
      <c r="G12" s="41">
        <v>46172</v>
      </c>
      <c r="H12" s="41">
        <v>46173</v>
      </c>
    </row>
    <row r="13" spans="2:9" s="10" customFormat="1" ht="56.1" customHeight="1">
      <c r="B13" s="42" t="s">
        <v>16</v>
      </c>
      <c r="C13" s="21"/>
      <c r="D13" s="21" t="s">
        <v>7</v>
      </c>
      <c r="E13" s="21"/>
      <c r="F13" s="21"/>
      <c r="G13" s="42"/>
      <c r="H13" s="42"/>
    </row>
    <row r="14" spans="2:9" s="4" customFormat="1" ht="24" customHeight="1">
      <c r="B14" s="40">
        <f t="array" ref="B14:C14">NapokÉsHetek+DATE(NaptáriÉv,5,1)-WEEKDAY(DATE(NaptáriÉv,5,1),(HétKezdete="Hétfő")+1)+36</f>
        <v>46174</v>
      </c>
      <c r="C14" s="40">
        <v>46175</v>
      </c>
      <c r="D14" s="61" t="s">
        <v>0</v>
      </c>
      <c r="E14" s="61"/>
      <c r="F14" s="61"/>
      <c r="G14" s="61"/>
      <c r="H14" s="62"/>
    </row>
    <row r="15" spans="2:9" s="10" customFormat="1" ht="56.1" customHeight="1">
      <c r="B15" s="20"/>
      <c r="C15" s="20"/>
      <c r="D15" s="63"/>
      <c r="E15" s="63"/>
      <c r="F15" s="63"/>
      <c r="G15" s="63"/>
      <c r="H15" s="64"/>
    </row>
  </sheetData>
  <mergeCells count="3">
    <mergeCell ref="B2:D2"/>
    <mergeCell ref="D14:H14"/>
    <mergeCell ref="D15:H15"/>
  </mergeCells>
  <phoneticPr fontId="33"/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4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400-000001000000}"/>
    <dataValidation allowBlank="1" showInputMessage="1" showErrorMessage="1" prompt="Május havi naptár" sqref="A1" xr:uid="{00000000-0002-0000-0400-000002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400-000003000000}"/>
    <dataValidation allowBlank="1" showInputMessage="1" showErrorMessage="1" prompt="Ebbe, illetve a 7., 9., 11., 13. és 15. cellába írhatja a fenti cellában található naptári napra vonatkozó jegyzeteit." sqref="B5" xr:uid="{00000000-0002-0000-0400-000004000000}"/>
    <dataValidation allowBlank="1" showInputMessage="1" prompt="Ebbe a cellába írhatja a havi jegyzeteket." sqref="D15:H15" xr:uid="{00000000-0002-0000-0400-000005000000}"/>
    <dataValidation allowBlank="1" showInputMessage="1" prompt="Az alábbi cellába írhatja a havi jegyzeteket." sqref="D14:H14" xr:uid="{00000000-0002-0000-0400-000006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4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I15"/>
  <sheetViews>
    <sheetView showGridLines="0" topLeftCell="A5" zoomScaleNormal="100" workbookViewId="0">
      <selection activeCell="M9" sqref="M9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5" t="str">
        <f>"Június "&amp;NaptáriÉv</f>
        <v>Június 2026</v>
      </c>
      <c r="C2" s="65"/>
      <c r="D2" s="65"/>
      <c r="E2" s="2"/>
      <c r="F2" s="2"/>
      <c r="G2" s="2"/>
      <c r="H2" s="3"/>
    </row>
    <row r="3" spans="2:9" s="8" customFormat="1" ht="24" customHeight="1">
      <c r="B3" s="22" t="str">
        <f>HétKezdete</f>
        <v>hétfő</v>
      </c>
      <c r="C3" s="23" t="str">
        <f t="shared" ref="C3:H3" si="0">TEXT(C4,"nnnn")</f>
        <v>kedd</v>
      </c>
      <c r="D3" s="23" t="str">
        <f t="shared" si="0"/>
        <v>szerda</v>
      </c>
      <c r="E3" s="23" t="str">
        <f t="shared" si="0"/>
        <v>csütörtök</v>
      </c>
      <c r="F3" s="23" t="str">
        <f t="shared" si="0"/>
        <v>péntek</v>
      </c>
      <c r="G3" s="23" t="str">
        <f t="shared" si="0"/>
        <v>szombat</v>
      </c>
      <c r="H3" s="24" t="str">
        <f t="shared" si="0"/>
        <v>vasárnap</v>
      </c>
    </row>
    <row r="4" spans="2:9" s="4" customFormat="1" ht="24" customHeight="1">
      <c r="B4" s="36">
        <f t="array" ref="B4:H4">NapokÉsHetek+DATE(NaptáriÉv,6,1)-WEEKDAY(DATE(NaptáriÉv,6,1),(HétKezdete="Hétfő")+1)+1</f>
        <v>46174</v>
      </c>
      <c r="C4" s="36">
        <v>46175</v>
      </c>
      <c r="D4" s="36">
        <v>46176</v>
      </c>
      <c r="E4" s="36">
        <v>46177</v>
      </c>
      <c r="F4" s="36">
        <v>46178</v>
      </c>
      <c r="G4" s="36">
        <v>46179</v>
      </c>
      <c r="H4" s="36">
        <v>46180</v>
      </c>
    </row>
    <row r="5" spans="2:9" s="10" customFormat="1" ht="56.1" customHeight="1">
      <c r="B5" s="26"/>
      <c r="C5" s="26"/>
      <c r="D5" s="26"/>
      <c r="E5" s="26"/>
      <c r="F5" s="26"/>
      <c r="G5" s="42"/>
      <c r="H5" s="42"/>
    </row>
    <row r="6" spans="2:9" s="4" customFormat="1" ht="24" customHeight="1">
      <c r="B6" s="37">
        <f t="array" ref="B6:H6">NapokÉsHetek+DATE(NaptáriÉv,6,1)-WEEKDAY(DATE(NaptáriÉv,6,1),(HétKezdete="Hétfő")+1)+8</f>
        <v>46181</v>
      </c>
      <c r="C6" s="37">
        <v>46182</v>
      </c>
      <c r="D6" s="37">
        <v>46183</v>
      </c>
      <c r="E6" s="37">
        <v>46184</v>
      </c>
      <c r="F6" s="37">
        <v>46185</v>
      </c>
      <c r="G6" s="37">
        <v>46186</v>
      </c>
      <c r="H6" s="37">
        <v>46187</v>
      </c>
    </row>
    <row r="7" spans="2:9" s="10" customFormat="1" ht="56.1" customHeight="1">
      <c r="B7" s="25"/>
      <c r="C7" s="25"/>
      <c r="D7" s="25"/>
      <c r="E7" s="25"/>
      <c r="F7" s="25"/>
      <c r="G7" s="42"/>
      <c r="H7" s="42"/>
    </row>
    <row r="8" spans="2:9" s="4" customFormat="1" ht="24" customHeight="1">
      <c r="B8" s="38">
        <f t="array" ref="B8:H8">NapokÉsHetek+DATE(NaptáriÉv,6,1)-WEEKDAY(DATE(NaptáriÉv,6,1),(HétKezdete="Hétfő")+1)+15</f>
        <v>46188</v>
      </c>
      <c r="C8" s="38">
        <v>46189</v>
      </c>
      <c r="D8" s="38">
        <v>46190</v>
      </c>
      <c r="E8" s="38">
        <v>46191</v>
      </c>
      <c r="F8" s="38">
        <v>46192</v>
      </c>
      <c r="G8" s="38">
        <v>46193</v>
      </c>
      <c r="H8" s="38">
        <v>46194</v>
      </c>
    </row>
    <row r="9" spans="2:9" s="10" customFormat="1" ht="56.1" customHeight="1">
      <c r="B9" s="26"/>
      <c r="C9" s="26" t="s">
        <v>24</v>
      </c>
      <c r="D9" s="26"/>
      <c r="E9" s="26"/>
      <c r="F9" s="26"/>
      <c r="G9" s="42"/>
      <c r="H9" s="42"/>
    </row>
    <row r="10" spans="2:9" s="4" customFormat="1" ht="24" customHeight="1">
      <c r="B10" s="37">
        <f t="array" ref="B10:H10">NapokÉsHetek+DATE(NaptáriÉv,6,1)-WEEKDAY(DATE(NaptáriÉv,6,1),(HétKezdete="Hétfő")+1)+22</f>
        <v>46195</v>
      </c>
      <c r="C10" s="37">
        <v>46196</v>
      </c>
      <c r="D10" s="37">
        <v>46197</v>
      </c>
      <c r="E10" s="37">
        <v>46198</v>
      </c>
      <c r="F10" s="37">
        <v>46199</v>
      </c>
      <c r="G10" s="37">
        <v>46200</v>
      </c>
      <c r="H10" s="37">
        <v>46201</v>
      </c>
    </row>
    <row r="11" spans="2:9" s="10" customFormat="1" ht="56.1" customHeight="1">
      <c r="B11" s="25"/>
      <c r="C11" s="25"/>
      <c r="D11" s="25"/>
      <c r="E11" s="25"/>
      <c r="F11" s="25"/>
      <c r="G11" s="42"/>
      <c r="H11" s="42"/>
    </row>
    <row r="12" spans="2:9" s="4" customFormat="1" ht="24" customHeight="1">
      <c r="B12" s="38">
        <f t="array" ref="B12:H12">NapokÉsHetek+DATE(NaptáriÉv,6,1)-WEEKDAY(DATE(NaptáriÉv,6,1),(HétKezdete="Hétfő")+1)+29</f>
        <v>46202</v>
      </c>
      <c r="C12" s="38">
        <v>46203</v>
      </c>
      <c r="D12" s="38">
        <v>46204</v>
      </c>
      <c r="E12" s="38">
        <v>46205</v>
      </c>
      <c r="F12" s="38">
        <v>46206</v>
      </c>
      <c r="G12" s="38">
        <v>46207</v>
      </c>
      <c r="H12" s="38">
        <v>46208</v>
      </c>
    </row>
    <row r="13" spans="2:9" s="10" customFormat="1" ht="56.1" customHeight="1">
      <c r="B13" s="26"/>
      <c r="C13" s="26"/>
      <c r="D13" s="26"/>
      <c r="E13" s="26"/>
      <c r="F13" s="26"/>
      <c r="G13" s="42"/>
      <c r="H13" s="42"/>
    </row>
    <row r="14" spans="2:9" s="4" customFormat="1" ht="24" customHeight="1">
      <c r="B14" s="37">
        <f t="array" ref="B14:C14">NapokÉsHetek+DATE(NaptáriÉv,6,1)-WEEKDAY(DATE(NaptáriÉv,6,1),(HétKezdete="Hétfő")+1)+36</f>
        <v>46209</v>
      </c>
      <c r="C14" s="37">
        <v>46210</v>
      </c>
      <c r="D14" s="66" t="s">
        <v>0</v>
      </c>
      <c r="E14" s="66"/>
      <c r="F14" s="66"/>
      <c r="G14" s="66"/>
      <c r="H14" s="67"/>
    </row>
    <row r="15" spans="2:9" s="10" customFormat="1" ht="56.1" customHeight="1">
      <c r="B15" s="25"/>
      <c r="C15" s="25"/>
      <c r="D15" s="68"/>
      <c r="E15" s="68"/>
      <c r="F15" s="68"/>
      <c r="G15" s="68"/>
      <c r="H15" s="69"/>
    </row>
  </sheetData>
  <mergeCells count="3">
    <mergeCell ref="B2:D2"/>
    <mergeCell ref="D14:H14"/>
    <mergeCell ref="D15:H15"/>
  </mergeCells>
  <phoneticPr fontId="33"/>
  <conditionalFormatting sqref="B4:G4">
    <cfRule type="expression" dxfId="13" priority="1">
      <formula>DAY(B4)&gt;8</formula>
    </cfRule>
  </conditionalFormatting>
  <conditionalFormatting sqref="B12:H12 B14:C14">
    <cfRule type="expression" dxfId="12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500-000000000000}"/>
    <dataValidation allowBlank="1" showInputMessage="1" showErrorMessage="1" prompt="Június havi naptár" sqref="A1" xr:uid="{00000000-0002-0000-0500-000001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500-000002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500-000003000000}"/>
    <dataValidation allowBlank="1" showInputMessage="1" prompt="Az alábbi cellába írhatja a havi jegyzeteket." sqref="D14:H14" xr:uid="{00000000-0002-0000-0500-000004000000}"/>
    <dataValidation allowBlank="1" showInputMessage="1" prompt="Ebbe a cellába írhatja a havi jegyzeteket." sqref="D15:H15" xr:uid="{00000000-0002-0000-0500-000005000000}"/>
    <dataValidation allowBlank="1" showInputMessage="1" showErrorMessage="1" prompt="Ebbe, illetve a 7., 9., 11., 13. és 15. cellába írhatja a fenti cellában található naptári napra vonatkozó jegyzeteit." sqref="B5" xr:uid="{00000000-0002-0000-05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5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B1:I15"/>
  <sheetViews>
    <sheetView showGridLines="0" topLeftCell="A3" zoomScaleNormal="100" workbookViewId="0">
      <selection activeCell="D13" sqref="D13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5" t="str">
        <f>"Július "&amp;NaptáriÉv</f>
        <v>Július 2026</v>
      </c>
      <c r="C2" s="65"/>
      <c r="D2" s="65"/>
      <c r="E2" s="2"/>
      <c r="F2" s="2"/>
      <c r="G2" s="2"/>
      <c r="H2" s="3"/>
    </row>
    <row r="3" spans="2:9" s="8" customFormat="1" ht="24" customHeight="1">
      <c r="B3" s="22" t="str">
        <f>HétKezdete</f>
        <v>hétfő</v>
      </c>
      <c r="C3" s="23" t="str">
        <f t="shared" ref="C3:H3" si="0">TEXT(C4,"nnnn")</f>
        <v>kedd</v>
      </c>
      <c r="D3" s="23" t="str">
        <f t="shared" si="0"/>
        <v>szerda</v>
      </c>
      <c r="E3" s="23" t="str">
        <f t="shared" si="0"/>
        <v>csütörtök</v>
      </c>
      <c r="F3" s="23" t="str">
        <f t="shared" si="0"/>
        <v>péntek</v>
      </c>
      <c r="G3" s="23" t="str">
        <f t="shared" si="0"/>
        <v>szombat</v>
      </c>
      <c r="H3" s="24" t="str">
        <f t="shared" si="0"/>
        <v>vasárnap</v>
      </c>
    </row>
    <row r="4" spans="2:9" s="4" customFormat="1" ht="24" customHeight="1">
      <c r="B4" s="36">
        <f t="array" ref="B4:H4">NapokÉsHetek+DATE(NaptáriÉv,7,1)-WEEKDAY(DATE(NaptáriÉv,7,1),(HétKezdete="Hétfő")+1)+1</f>
        <v>46202</v>
      </c>
      <c r="C4" s="36">
        <v>46203</v>
      </c>
      <c r="D4" s="36">
        <v>46204</v>
      </c>
      <c r="E4" s="36">
        <v>46205</v>
      </c>
      <c r="F4" s="36">
        <v>46206</v>
      </c>
      <c r="G4" s="36">
        <v>46207</v>
      </c>
      <c r="H4" s="36">
        <v>46208</v>
      </c>
    </row>
    <row r="5" spans="2:9" s="10" customFormat="1" ht="56.1" customHeight="1">
      <c r="B5" s="26"/>
      <c r="C5" s="26"/>
      <c r="D5" s="26"/>
      <c r="E5" s="26"/>
      <c r="F5" s="26"/>
      <c r="G5" s="42"/>
      <c r="H5" s="42"/>
    </row>
    <row r="6" spans="2:9" s="4" customFormat="1" ht="24" customHeight="1">
      <c r="B6" s="37">
        <f t="array" ref="B6:H6">NapokÉsHetek+DATE(NaptáriÉv,7,1)-WEEKDAY(DATE(NaptáriÉv,7,1),(HétKezdete="Hétfő")+1)+8</f>
        <v>46209</v>
      </c>
      <c r="C6" s="37">
        <v>46210</v>
      </c>
      <c r="D6" s="37">
        <v>46211</v>
      </c>
      <c r="E6" s="37">
        <v>46212</v>
      </c>
      <c r="F6" s="37">
        <v>46213</v>
      </c>
      <c r="G6" s="37">
        <v>46214</v>
      </c>
      <c r="H6" s="37">
        <v>46215</v>
      </c>
    </row>
    <row r="7" spans="2:9" s="10" customFormat="1" ht="56.1" customHeight="1">
      <c r="B7" s="25"/>
      <c r="C7" s="25"/>
      <c r="D7" s="25"/>
      <c r="E7" s="25"/>
      <c r="F7" s="25"/>
      <c r="G7" s="42"/>
      <c r="H7" s="42"/>
    </row>
    <row r="8" spans="2:9" s="4" customFormat="1" ht="24" customHeight="1">
      <c r="B8" s="38">
        <f t="array" ref="B8:H8">NapokÉsHetek+DATE(NaptáriÉv,7,1)-WEEKDAY(DATE(NaptáriÉv,7,1),(HétKezdete="Hétfő")+1)+15</f>
        <v>46216</v>
      </c>
      <c r="C8" s="38">
        <v>46217</v>
      </c>
      <c r="D8" s="38">
        <v>46218</v>
      </c>
      <c r="E8" s="38">
        <v>46219</v>
      </c>
      <c r="F8" s="38">
        <v>46220</v>
      </c>
      <c r="G8" s="38">
        <v>46221</v>
      </c>
      <c r="H8" s="38">
        <v>46222</v>
      </c>
    </row>
    <row r="9" spans="2:9" s="10" customFormat="1" ht="70.5" customHeight="1">
      <c r="B9" s="26"/>
      <c r="C9" s="26"/>
      <c r="D9" s="26" t="s">
        <v>25</v>
      </c>
      <c r="E9" s="26"/>
      <c r="F9" s="26"/>
      <c r="G9" s="42"/>
      <c r="H9" s="42"/>
    </row>
    <row r="10" spans="2:9" s="4" customFormat="1" ht="24" customHeight="1">
      <c r="B10" s="37">
        <f t="array" ref="B10:H10">NapokÉsHetek+DATE(NaptáriÉv,7,1)-WEEKDAY(DATE(NaptáriÉv,7,1),(HétKezdete="Hétfő")+1)+22</f>
        <v>46223</v>
      </c>
      <c r="C10" s="37">
        <v>46224</v>
      </c>
      <c r="D10" s="37">
        <v>46225</v>
      </c>
      <c r="E10" s="37">
        <v>46226</v>
      </c>
      <c r="F10" s="37">
        <v>46227</v>
      </c>
      <c r="G10" s="37">
        <v>46228</v>
      </c>
      <c r="H10" s="37">
        <v>46229</v>
      </c>
    </row>
    <row r="11" spans="2:9" s="10" customFormat="1" ht="56.1" customHeight="1">
      <c r="B11" s="25"/>
      <c r="C11" s="25"/>
      <c r="D11" s="25"/>
      <c r="E11" s="25"/>
      <c r="F11" s="25"/>
      <c r="G11" s="42"/>
      <c r="H11" s="42"/>
    </row>
    <row r="12" spans="2:9" s="4" customFormat="1" ht="24" customHeight="1">
      <c r="B12" s="38">
        <f t="array" ref="B12:H12">NapokÉsHetek+DATE(NaptáriÉv,7,1)-WEEKDAY(DATE(NaptáriÉv,7,1),(HétKezdete="Hétfő")+1)+29</f>
        <v>46230</v>
      </c>
      <c r="C12" s="38">
        <v>46231</v>
      </c>
      <c r="D12" s="38">
        <v>46232</v>
      </c>
      <c r="E12" s="38">
        <v>46233</v>
      </c>
      <c r="F12" s="38">
        <v>46234</v>
      </c>
      <c r="G12" s="38">
        <v>46235</v>
      </c>
      <c r="H12" s="38">
        <v>46236</v>
      </c>
    </row>
    <row r="13" spans="2:9" s="10" customFormat="1" ht="69.75" customHeight="1">
      <c r="B13" s="26"/>
      <c r="C13" s="26"/>
      <c r="D13" s="26" t="s">
        <v>26</v>
      </c>
      <c r="E13" s="26"/>
      <c r="F13" s="26"/>
      <c r="G13" s="42"/>
      <c r="H13" s="42"/>
    </row>
    <row r="14" spans="2:9" s="4" customFormat="1" ht="24" customHeight="1">
      <c r="B14" s="37">
        <f t="array" ref="B14:C14">NapokÉsHetek+DATE(NaptáriÉv,7,1)-WEEKDAY(DATE(NaptáriÉv,7,1),(HétKezdete="Hétfő")+1)+36</f>
        <v>46237</v>
      </c>
      <c r="C14" s="37">
        <v>46238</v>
      </c>
      <c r="D14" s="66" t="s">
        <v>0</v>
      </c>
      <c r="E14" s="66"/>
      <c r="F14" s="66"/>
      <c r="G14" s="66"/>
      <c r="H14" s="67"/>
    </row>
    <row r="15" spans="2:9" s="10" customFormat="1" ht="56.1" customHeight="1">
      <c r="B15" s="25"/>
      <c r="C15" s="25"/>
      <c r="D15" s="68"/>
      <c r="E15" s="68"/>
      <c r="F15" s="68"/>
      <c r="G15" s="68"/>
      <c r="H15" s="69"/>
    </row>
  </sheetData>
  <mergeCells count="3">
    <mergeCell ref="B2:D2"/>
    <mergeCell ref="D14:H14"/>
    <mergeCell ref="D15:H15"/>
  </mergeCells>
  <phoneticPr fontId="33"/>
  <conditionalFormatting sqref="B4:G4">
    <cfRule type="expression" dxfId="11" priority="1">
      <formula>DAY(B4)&gt;8</formula>
    </cfRule>
  </conditionalFormatting>
  <conditionalFormatting sqref="B12:H12 B14:C14">
    <cfRule type="expression" dxfId="10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600-000000000000}"/>
    <dataValidation allowBlank="1" showInputMessage="1" showErrorMessage="1" prompt="Július havi naptár" sqref="A1" xr:uid="{00000000-0002-0000-0600-000001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600-000002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600-000003000000}"/>
    <dataValidation allowBlank="1" showInputMessage="1" showErrorMessage="1" prompt="Ebbe, illetve a 7., 9., 11., 13. és 15. cellába írhatja a fenti cellában található naptári napra vonatkozó jegyzeteit." sqref="B5" xr:uid="{00000000-0002-0000-0600-000004000000}"/>
    <dataValidation allowBlank="1" showInputMessage="1" prompt="Ebbe a cellába írhatja a havi jegyzeteket." sqref="D15:H15" xr:uid="{00000000-0002-0000-0600-000005000000}"/>
    <dataValidation allowBlank="1" showInputMessage="1" prompt="Az alábbi cellába írhatja a havi jegyzeteket." sqref="D14:H14" xr:uid="{00000000-0002-0000-0600-000006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6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B1:I15"/>
  <sheetViews>
    <sheetView showGridLines="0" topLeftCell="A5" workbookViewId="0">
      <selection activeCell="L15" sqref="L15"/>
    </sheetView>
  </sheetViews>
  <sheetFormatPr defaultColWidth="8.75" defaultRowHeight="16.5"/>
  <cols>
    <col min="1" max="1" width="1.625" style="1" customWidth="1"/>
    <col min="2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65" t="str">
        <f>"Augusztus "&amp;NaptáriÉv</f>
        <v>Augusztus 2026</v>
      </c>
      <c r="C2" s="65"/>
      <c r="D2" s="65"/>
      <c r="E2" s="2"/>
      <c r="F2" s="2"/>
      <c r="G2" s="2"/>
      <c r="H2" s="3"/>
    </row>
    <row r="3" spans="2:9" s="8" customFormat="1" ht="24" customHeight="1">
      <c r="B3" s="22" t="str">
        <f>HétKezdete</f>
        <v>hétfő</v>
      </c>
      <c r="C3" s="23" t="str">
        <f t="shared" ref="C3:H3" si="0">TEXT(C4,"nnnn")</f>
        <v>kedd</v>
      </c>
      <c r="D3" s="23" t="str">
        <f t="shared" si="0"/>
        <v>szerda</v>
      </c>
      <c r="E3" s="23" t="str">
        <f t="shared" si="0"/>
        <v>csütörtök</v>
      </c>
      <c r="F3" s="23" t="str">
        <f t="shared" si="0"/>
        <v>péntek</v>
      </c>
      <c r="G3" s="23" t="str">
        <f t="shared" si="0"/>
        <v>szombat</v>
      </c>
      <c r="H3" s="24" t="str">
        <f t="shared" si="0"/>
        <v>vasárnap</v>
      </c>
    </row>
    <row r="4" spans="2:9" s="4" customFormat="1" ht="24" customHeight="1">
      <c r="B4" s="36">
        <f t="array" ref="B4:H4">NapokÉsHetek+DATE(NaptáriÉv,8,1)-WEEKDAY(DATE(NaptáriÉv,8,1),(HétKezdete="Hétfő")+1)+1</f>
        <v>46230</v>
      </c>
      <c r="C4" s="36">
        <v>46231</v>
      </c>
      <c r="D4" s="36">
        <v>46232</v>
      </c>
      <c r="E4" s="36">
        <v>46233</v>
      </c>
      <c r="F4" s="36">
        <v>46234</v>
      </c>
      <c r="G4" s="36">
        <v>46235</v>
      </c>
      <c r="H4" s="36">
        <v>46236</v>
      </c>
    </row>
    <row r="5" spans="2:9" s="10" customFormat="1" ht="56.1" customHeight="1">
      <c r="B5" s="26"/>
      <c r="C5" s="26"/>
      <c r="D5" s="26"/>
      <c r="E5" s="26"/>
      <c r="F5" s="26"/>
      <c r="G5" s="42"/>
      <c r="H5" s="42"/>
    </row>
    <row r="6" spans="2:9" s="4" customFormat="1" ht="24" customHeight="1">
      <c r="B6" s="37">
        <f t="array" ref="B6:H6">NapokÉsHetek+DATE(NaptáriÉv,8,1)-WEEKDAY(DATE(NaptáriÉv,8,1),(HétKezdete="Hétfő")+1)+8</f>
        <v>46237</v>
      </c>
      <c r="C6" s="37">
        <v>46238</v>
      </c>
      <c r="D6" s="37">
        <v>46239</v>
      </c>
      <c r="E6" s="37">
        <v>46240</v>
      </c>
      <c r="F6" s="37">
        <v>46241</v>
      </c>
      <c r="G6" s="37">
        <v>46242</v>
      </c>
      <c r="H6" s="37">
        <v>46243</v>
      </c>
    </row>
    <row r="7" spans="2:9" s="10" customFormat="1" ht="56.1" customHeight="1">
      <c r="B7" s="25"/>
      <c r="C7" s="25"/>
      <c r="D7" s="25"/>
      <c r="E7" s="25"/>
      <c r="F7" s="25"/>
      <c r="G7" s="9" t="s">
        <v>6</v>
      </c>
      <c r="H7" s="42"/>
    </row>
    <row r="8" spans="2:9" s="4" customFormat="1" ht="24" customHeight="1">
      <c r="B8" s="38">
        <f t="array" ref="B8:H8">NapokÉsHetek+DATE(NaptáriÉv,8,1)-WEEKDAY(DATE(NaptáriÉv,8,1),(HétKezdete="Hétfő")+1)+15</f>
        <v>46244</v>
      </c>
      <c r="C8" s="38">
        <v>46245</v>
      </c>
      <c r="D8" s="38">
        <v>46246</v>
      </c>
      <c r="E8" s="38">
        <v>46247</v>
      </c>
      <c r="F8" s="38">
        <v>46248</v>
      </c>
      <c r="G8" s="38">
        <v>46249</v>
      </c>
      <c r="H8" s="38">
        <v>46250</v>
      </c>
    </row>
    <row r="9" spans="2:9" s="10" customFormat="1" ht="71.25" customHeight="1">
      <c r="B9" s="26"/>
      <c r="C9" s="26"/>
      <c r="D9" s="26" t="s">
        <v>27</v>
      </c>
      <c r="E9" s="26"/>
      <c r="F9" s="26"/>
      <c r="G9" s="42"/>
      <c r="H9" s="42"/>
    </row>
    <row r="10" spans="2:9" s="4" customFormat="1" ht="24" customHeight="1">
      <c r="B10" s="37">
        <f t="array" ref="B10:H10">NapokÉsHetek+DATE(NaptáriÉv,8,1)-WEEKDAY(DATE(NaptáriÉv,8,1),(HétKezdete="Hétfő")+1)+22</f>
        <v>46251</v>
      </c>
      <c r="C10" s="37">
        <v>46252</v>
      </c>
      <c r="D10" s="37">
        <v>46253</v>
      </c>
      <c r="E10" s="44">
        <v>46254</v>
      </c>
      <c r="F10" s="37">
        <v>46255</v>
      </c>
      <c r="G10" s="37">
        <v>46256</v>
      </c>
      <c r="H10" s="37">
        <v>46257</v>
      </c>
    </row>
    <row r="11" spans="2:9" s="10" customFormat="1" ht="56.1" customHeight="1">
      <c r="B11" s="25"/>
      <c r="C11" s="25"/>
      <c r="D11" s="25"/>
      <c r="E11" s="42" t="s">
        <v>9</v>
      </c>
      <c r="F11" s="25"/>
      <c r="G11" s="42"/>
      <c r="H11" s="42"/>
    </row>
    <row r="12" spans="2:9" s="4" customFormat="1" ht="24" customHeight="1">
      <c r="B12" s="38">
        <f t="array" ref="B12:H12">NapokÉsHetek+DATE(NaptáriÉv,8,1)-WEEKDAY(DATE(NaptáriÉv,8,1),(HétKezdete="Hétfő")+1)+29</f>
        <v>46258</v>
      </c>
      <c r="C12" s="38">
        <v>46259</v>
      </c>
      <c r="D12" s="38">
        <v>46260</v>
      </c>
      <c r="E12" s="38">
        <v>46261</v>
      </c>
      <c r="F12" s="38">
        <v>46262</v>
      </c>
      <c r="G12" s="38">
        <v>46263</v>
      </c>
      <c r="H12" s="38">
        <v>46264</v>
      </c>
    </row>
    <row r="13" spans="2:9" s="10" customFormat="1" ht="60.75" customHeight="1">
      <c r="B13" s="26"/>
      <c r="C13" s="26"/>
      <c r="E13" s="26"/>
      <c r="F13" s="26"/>
      <c r="G13" s="42"/>
      <c r="H13" s="42"/>
    </row>
    <row r="14" spans="2:9" s="4" customFormat="1" ht="24" customHeight="1">
      <c r="B14" s="37">
        <f t="array" ref="B14:C14">NapokÉsHetek+DATE(NaptáriÉv,8,1)-WEEKDAY(DATE(NaptáriÉv,8,1),(HétKezdete="Hétfő")+1)+36</f>
        <v>46265</v>
      </c>
      <c r="C14" s="37">
        <v>46266</v>
      </c>
      <c r="D14" s="66" t="s">
        <v>0</v>
      </c>
      <c r="E14" s="66"/>
      <c r="F14" s="66"/>
      <c r="G14" s="66"/>
      <c r="H14" s="67"/>
    </row>
    <row r="15" spans="2:9" s="10" customFormat="1" ht="56.1" customHeight="1">
      <c r="B15" s="25"/>
      <c r="C15" s="25"/>
      <c r="D15" s="68"/>
      <c r="E15" s="68"/>
      <c r="F15" s="68"/>
      <c r="G15" s="68"/>
      <c r="H15" s="69"/>
    </row>
  </sheetData>
  <mergeCells count="3">
    <mergeCell ref="B2:D2"/>
    <mergeCell ref="D14:H14"/>
    <mergeCell ref="D15:H15"/>
  </mergeCells>
  <phoneticPr fontId="33"/>
  <conditionalFormatting sqref="B4:G4">
    <cfRule type="expression" dxfId="9" priority="1">
      <formula>DAY(B4)&gt;8</formula>
    </cfRule>
  </conditionalFormatting>
  <conditionalFormatting sqref="B12:H12 B14:C14">
    <cfRule type="expression" dxfId="8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7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700-000001000000}"/>
    <dataValidation allowBlank="1" showInputMessage="1" showErrorMessage="1" prompt="Augusztus havi naptár" sqref="A1" xr:uid="{00000000-0002-0000-0700-000002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700-000003000000}"/>
    <dataValidation allowBlank="1" showInputMessage="1" prompt="Az alábbi cellába írhatja a havi jegyzeteket." sqref="D14:H14" xr:uid="{00000000-0002-0000-0700-000004000000}"/>
    <dataValidation allowBlank="1" showInputMessage="1" prompt="Ebbe a cellába írhatja a havi jegyzeteket." sqref="D15:H15" xr:uid="{00000000-0002-0000-0700-000005000000}"/>
    <dataValidation allowBlank="1" showInputMessage="1" showErrorMessage="1" prompt="Ebbe, illetve a 7., 9., 11., 13. és 15. cellába írhatja a fenti cellában található naptári napra vonatkozó jegyzeteit." sqref="B5" xr:uid="{00000000-0002-0000-0700-000006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7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B1:I15"/>
  <sheetViews>
    <sheetView showGridLines="0" tabSelected="1" topLeftCell="A5" zoomScaleNormal="100" workbookViewId="0">
      <selection activeCell="E5" sqref="E5"/>
    </sheetView>
  </sheetViews>
  <sheetFormatPr defaultColWidth="8.75" defaultRowHeight="16.5"/>
  <cols>
    <col min="1" max="1" width="1.625" style="1" customWidth="1"/>
    <col min="2" max="2" width="16.625" style="1" customWidth="1"/>
    <col min="3" max="3" width="20.5" style="1" customWidth="1"/>
    <col min="4" max="8" width="16.625" style="1" customWidth="1"/>
    <col min="9" max="9" width="1.625" style="1" customWidth="1"/>
    <col min="10" max="10" width="8.625" style="1" customWidth="1"/>
    <col min="11" max="16384" width="8.75" style="1"/>
  </cols>
  <sheetData>
    <row r="1" spans="2:9" ht="9" customHeight="1">
      <c r="I1" s="1" t="s">
        <v>1</v>
      </c>
    </row>
    <row r="2" spans="2:9" ht="96" customHeight="1">
      <c r="B2" s="70" t="str">
        <f>"Szeptember "&amp;NaptáriÉv</f>
        <v>Szeptember 2026</v>
      </c>
      <c r="C2" s="70"/>
      <c r="D2" s="70"/>
      <c r="E2" s="2"/>
      <c r="F2" s="2"/>
      <c r="G2" s="2"/>
      <c r="H2" s="3"/>
    </row>
    <row r="3" spans="2:9" s="8" customFormat="1" ht="24" customHeight="1">
      <c r="B3" s="14" t="str">
        <f>HétKezdete</f>
        <v>hétfő</v>
      </c>
      <c r="C3" s="15" t="str">
        <f t="shared" ref="C3:H3" si="0">TEXT(C4,"nnnn")</f>
        <v>kedd</v>
      </c>
      <c r="D3" s="15" t="str">
        <f t="shared" si="0"/>
        <v>szerda</v>
      </c>
      <c r="E3" s="15" t="str">
        <f t="shared" si="0"/>
        <v>csütörtök</v>
      </c>
      <c r="F3" s="15" t="str">
        <f t="shared" si="0"/>
        <v>péntek</v>
      </c>
      <c r="G3" s="15" t="str">
        <f t="shared" si="0"/>
        <v>szombat</v>
      </c>
      <c r="H3" s="16" t="str">
        <f t="shared" si="0"/>
        <v>vasárnap</v>
      </c>
    </row>
    <row r="4" spans="2:9" s="4" customFormat="1" ht="24" customHeight="1">
      <c r="B4" s="33">
        <f t="array" ref="B4:H4">NapokÉsHetek+DATE(NaptáriÉv,9,1)-WEEKDAY(DATE(NaptáriÉv,9,1),(HétKezdete="Hétfő")+1)+1</f>
        <v>46265</v>
      </c>
      <c r="C4" s="33">
        <v>46266</v>
      </c>
      <c r="D4" s="33">
        <v>46267</v>
      </c>
      <c r="E4" s="33">
        <v>46268</v>
      </c>
      <c r="F4" s="33">
        <v>46269</v>
      </c>
      <c r="G4" s="33">
        <v>46270</v>
      </c>
      <c r="H4" s="33">
        <v>46271</v>
      </c>
    </row>
    <row r="5" spans="2:9" s="10" customFormat="1" ht="69.75" customHeight="1">
      <c r="B5" s="28"/>
      <c r="C5" s="28"/>
      <c r="D5" s="28"/>
      <c r="E5" s="28" t="s">
        <v>29</v>
      </c>
      <c r="F5" s="28"/>
      <c r="G5" s="42"/>
      <c r="H5" s="42"/>
    </row>
    <row r="6" spans="2:9" s="4" customFormat="1" ht="24" customHeight="1">
      <c r="B6" s="34">
        <f t="array" ref="B6:H6">NapokÉsHetek+DATE(NaptáriÉv,9,1)-WEEKDAY(DATE(NaptáriÉv,9,1),(HétKezdete="Hétfő")+1)+8</f>
        <v>46272</v>
      </c>
      <c r="C6" s="34">
        <v>46273</v>
      </c>
      <c r="D6" s="34">
        <v>46274</v>
      </c>
      <c r="E6" s="34">
        <v>46275</v>
      </c>
      <c r="F6" s="34">
        <v>46276</v>
      </c>
      <c r="G6" s="34">
        <v>46277</v>
      </c>
      <c r="H6" s="34">
        <v>46278</v>
      </c>
    </row>
    <row r="7" spans="2:9" s="10" customFormat="1" ht="56.1" customHeight="1">
      <c r="B7" s="27"/>
      <c r="C7" s="27"/>
      <c r="D7" s="27"/>
      <c r="E7" s="27"/>
      <c r="F7" s="27"/>
      <c r="G7" s="42"/>
      <c r="H7" s="42"/>
    </row>
    <row r="8" spans="2:9" s="4" customFormat="1" ht="24" customHeight="1">
      <c r="B8" s="35">
        <f t="array" ref="B8:H8">NapokÉsHetek+DATE(NaptáriÉv,9,1)-WEEKDAY(DATE(NaptáriÉv,9,1),(HétKezdete="Hétfő")+1)+15</f>
        <v>46279</v>
      </c>
      <c r="C8" s="35">
        <v>46280</v>
      </c>
      <c r="D8" s="35">
        <v>46281</v>
      </c>
      <c r="E8" s="35">
        <v>46282</v>
      </c>
      <c r="F8" s="35">
        <v>46283</v>
      </c>
      <c r="G8" s="35">
        <v>46284</v>
      </c>
      <c r="H8" s="35">
        <v>46285</v>
      </c>
    </row>
    <row r="9" spans="2:9" s="10" customFormat="1" ht="97.5" customHeight="1">
      <c r="B9" s="28"/>
      <c r="C9" s="28" t="s">
        <v>30</v>
      </c>
      <c r="D9" s="28"/>
      <c r="E9" s="28"/>
      <c r="F9" s="28"/>
      <c r="G9" s="42"/>
      <c r="H9" s="42"/>
    </row>
    <row r="10" spans="2:9" s="4" customFormat="1" ht="24" customHeight="1">
      <c r="B10" s="34">
        <f t="array" ref="B10:H10">NapokÉsHetek+DATE(NaptáriÉv,9,1)-WEEKDAY(DATE(NaptáriÉv,9,1),(HétKezdete="Hétfő")+1)+22</f>
        <v>46286</v>
      </c>
      <c r="C10" s="34">
        <v>46287</v>
      </c>
      <c r="D10" s="34">
        <v>46288</v>
      </c>
      <c r="E10" s="34">
        <v>46289</v>
      </c>
      <c r="F10" s="34">
        <v>46290</v>
      </c>
      <c r="G10" s="34">
        <v>46291</v>
      </c>
      <c r="H10" s="34">
        <v>46292</v>
      </c>
    </row>
    <row r="11" spans="2:9" s="10" customFormat="1" ht="56.1" customHeight="1">
      <c r="B11" s="27"/>
      <c r="C11" s="27" t="s">
        <v>31</v>
      </c>
      <c r="D11" s="27" t="s">
        <v>28</v>
      </c>
      <c r="E11" s="27"/>
      <c r="F11" s="27"/>
      <c r="G11" s="42"/>
      <c r="H11" s="42"/>
    </row>
    <row r="12" spans="2:9" s="4" customFormat="1" ht="24" customHeight="1">
      <c r="B12" s="35">
        <f t="array" ref="B12:H12">NapokÉsHetek+DATE(NaptáriÉv,9,1)-WEEKDAY(DATE(NaptáriÉv,9,1),(HétKezdete="Hétfő")+1)+29</f>
        <v>46293</v>
      </c>
      <c r="C12" s="35">
        <v>46294</v>
      </c>
      <c r="D12" s="35">
        <v>46295</v>
      </c>
      <c r="E12" s="35">
        <v>46296</v>
      </c>
      <c r="F12" s="35">
        <v>46297</v>
      </c>
      <c r="G12" s="35">
        <v>46298</v>
      </c>
      <c r="H12" s="35">
        <v>46299</v>
      </c>
    </row>
    <row r="13" spans="2:9" s="10" customFormat="1" ht="56.1" customHeight="1">
      <c r="B13" s="28"/>
      <c r="C13" s="28" t="s">
        <v>23</v>
      </c>
      <c r="D13" s="28"/>
      <c r="E13" s="28"/>
      <c r="F13" s="28"/>
      <c r="G13" s="42"/>
      <c r="H13" s="42"/>
    </row>
    <row r="14" spans="2:9" s="4" customFormat="1" ht="24" customHeight="1">
      <c r="B14" s="34">
        <f t="array" ref="B14:C14">NapokÉsHetek+DATE(NaptáriÉv,9,1)-WEEKDAY(DATE(NaptáriÉv,9,1),(HétKezdete="Hétfő")+1)+36</f>
        <v>46300</v>
      </c>
      <c r="C14" s="34">
        <v>46301</v>
      </c>
      <c r="D14" s="71" t="s">
        <v>0</v>
      </c>
      <c r="E14" s="71"/>
      <c r="F14" s="71"/>
      <c r="G14" s="71"/>
      <c r="H14" s="72"/>
    </row>
    <row r="15" spans="2:9" s="10" customFormat="1" ht="56.1" customHeight="1">
      <c r="B15" s="27"/>
      <c r="C15" s="27"/>
      <c r="D15" s="73"/>
      <c r="E15" s="73"/>
      <c r="F15" s="73"/>
      <c r="G15" s="73"/>
      <c r="H15" s="74"/>
    </row>
  </sheetData>
  <mergeCells count="3">
    <mergeCell ref="B2:D2"/>
    <mergeCell ref="D14:H14"/>
    <mergeCell ref="D15:H15"/>
  </mergeCells>
  <phoneticPr fontId="33"/>
  <conditionalFormatting sqref="B4:G4">
    <cfRule type="expression" dxfId="7" priority="1">
      <formula>DAY(B4)&gt;8</formula>
    </cfRule>
  </conditionalFormatting>
  <conditionalFormatting sqref="B12:H12 B14:C14">
    <cfRule type="expression" dxfId="6" priority="2">
      <formula>AND(DAY(B12)&gt;=1,DAY(B12)&lt;=15)</formula>
    </cfRule>
  </conditionalFormatting>
  <dataValidations count="8">
    <dataValidation allowBlank="1" showInputMessage="1" showErrorMessage="1" prompt="Automatikusan megállapított hétköznap" sqref="C3:H3" xr:uid="{00000000-0002-0000-0800-000000000000}"/>
    <dataValidation allowBlank="1" showInputMessage="1" showErrorMessage="1" prompt="A cellában szereplő év automatikusan frissül a Január munkalapon megadott év alapján. Az előző és a következő hónap napjait az alábbi naptár világosabb árnyalatú betűtípussal jeleníti meg." sqref="B2:D2" xr:uid="{00000000-0002-0000-0800-000001000000}"/>
    <dataValidation allowBlank="1" showInputMessage="1" showErrorMessage="1" prompt="Szeptember havi naptár" sqref="A1" xr:uid="{00000000-0002-0000-0800-000002000000}"/>
    <dataValidation allowBlank="1" showInputMessage="1" showErrorMessage="1" prompt="Ez, illetve a 6., 8., 10., 12. és 14. sor a hét naptári napjait tartalmazza. Ha ebben a cellában nem szerepel az 1-es szám, akkor ez az előző hónap egyik napja. Az D15 cellába írhatja a jegyzeteket." sqref="B4" xr:uid="{00000000-0002-0000-0800-000003000000}"/>
    <dataValidation allowBlank="1" showInputMessage="1" showErrorMessage="1" prompt="Ebbe, illetve a 7., 9., 11., 13. és 15. cellába írhatja a fenti cellában található naptári napra vonatkozó jegyzeteit." sqref="B5" xr:uid="{00000000-0002-0000-0800-000004000000}"/>
    <dataValidation allowBlank="1" showInputMessage="1" prompt="Ebbe a cellába írhatja a havi jegyzeteket." sqref="D15:H15" xr:uid="{00000000-0002-0000-0800-000005000000}"/>
    <dataValidation allowBlank="1" showInputMessage="1" prompt="Az alábbi cellába írhatja a havi jegyzeteket." sqref="D14:H14" xr:uid="{00000000-0002-0000-0800-000006000000}"/>
    <dataValidation allowBlank="1" showInputMessage="1" showErrorMessage="1" prompt="Ez a sor a hétköznapok nevét tartalmazza ehhez a naptárhoz. Ebben a cellában a hét kezdő napja szerepel. Ha módosítani szeretné a hét kezdő napját, válasszon egy másik napot a Január munkalap L5 cellájában." sqref="B3" xr:uid="{00000000-0002-0000-0800-000007000000}"/>
  </dataValidations>
  <printOptions horizontalCentered="1"/>
  <pageMargins left="0.25" right="0.25" top="0.5" bottom="0.5" header="0.3" footer="0.3"/>
  <pageSetup paperSize="9" scale="99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E4F793B156398468BD6B6BF1D491F9B" ma:contentTypeVersion="1" ma:contentTypeDescription="Új dokumentum létrehozása." ma:contentTypeScope="" ma:versionID="56c584624b2bb1605f12ddd06e140e55">
  <xsd:schema xmlns:xsd="http://www.w3.org/2001/XMLSchema" xmlns:xs="http://www.w3.org/2001/XMLSchema" xmlns:p="http://schemas.microsoft.com/office/2006/metadata/properties" xmlns:ns2="c48e020c-48b9-4203-84bc-cad4fd3f4736" targetNamespace="http://schemas.microsoft.com/office/2006/metadata/properties" ma:root="true" ma:fieldsID="26e05e709cbb8779e7c63452e05e06ee" ns2:_="">
    <xsd:import namespace="c48e020c-48b9-4203-84bc-cad4fd3f473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8e020c-48b9-4203-84bc-cad4fd3f47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997A1-6F4D-40DF-902F-6A09A77F97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0D437D-D97C-4174-9BD0-B6C4706C93C2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48e020c-48b9-4203-84bc-cad4fd3f4736"/>
  </ds:schemaRefs>
</ds:datastoreItem>
</file>

<file path=customXml/itemProps3.xml><?xml version="1.0" encoding="utf-8"?>
<ds:datastoreItem xmlns:ds="http://schemas.openxmlformats.org/officeDocument/2006/customXml" ds:itemID="{F05B374E-EAD6-46FF-AC19-E053E4BBC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8e020c-48b9-4203-84bc-cad4fd3f4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39</vt:i4>
      </vt:variant>
    </vt:vector>
  </HeadingPairs>
  <TitlesOfParts>
    <vt:vector size="51" baseType="lpstr">
      <vt:lpstr>Január</vt:lpstr>
      <vt:lpstr>Február</vt:lpstr>
      <vt:lpstr>Március</vt:lpstr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HétKezdete</vt:lpstr>
      <vt:lpstr>NaptáriÉv</vt:lpstr>
      <vt:lpstr>Április!Nyomtatási_terület</vt:lpstr>
      <vt:lpstr>Augusztus!Nyomtatási_terület</vt:lpstr>
      <vt:lpstr>December!Nyomtatási_terület</vt:lpstr>
      <vt:lpstr>Február!Nyomtatási_terület</vt:lpstr>
      <vt:lpstr>Január!Nyomtatási_terület</vt:lpstr>
      <vt:lpstr>Július!Nyomtatási_terület</vt:lpstr>
      <vt:lpstr>Június!Nyomtatási_terület</vt:lpstr>
      <vt:lpstr>Május!Nyomtatási_terület</vt:lpstr>
      <vt:lpstr>Március!Nyomtatási_terület</vt:lpstr>
      <vt:lpstr>November!Nyomtatási_terület</vt:lpstr>
      <vt:lpstr>Október!Nyomtatási_terület</vt:lpstr>
      <vt:lpstr>Szeptember!Nyomtatási_terület</vt:lpstr>
      <vt:lpstr>OszlopCímTartomány1..H12.1</vt:lpstr>
      <vt:lpstr>OszlopCímTartomány1..H12.10</vt:lpstr>
      <vt:lpstr>OszlopCímTartomány1..H12.11</vt:lpstr>
      <vt:lpstr>OszlopCímTartomány1..H12.12</vt:lpstr>
      <vt:lpstr>OszlopCímTartomány1..H12.2</vt:lpstr>
      <vt:lpstr>OszlopCímTartomány1..H12.3</vt:lpstr>
      <vt:lpstr>OszlopCímTartomány1..H12.4</vt:lpstr>
      <vt:lpstr>OszlopCímTartomány1..H12.5</vt:lpstr>
      <vt:lpstr>OszlopCímTartomány1..H12.6</vt:lpstr>
      <vt:lpstr>OszlopCímTartomány1..H12.7</vt:lpstr>
      <vt:lpstr>OszlopCímTartomány1..H12.8</vt:lpstr>
      <vt:lpstr>OszlopCímTartomány1..H12.9</vt:lpstr>
      <vt:lpstr>OszlopCímTartomány2..C14.1</vt:lpstr>
      <vt:lpstr>OszlopCímTartomány2..C14.10</vt:lpstr>
      <vt:lpstr>OszlopCímTartomány2..C14.11</vt:lpstr>
      <vt:lpstr>OszlopCímTartomány2..C14.12</vt:lpstr>
      <vt:lpstr>OszlopCímTartomány2..C14.2</vt:lpstr>
      <vt:lpstr>OszlopCímTartomány2..C14.3</vt:lpstr>
      <vt:lpstr>OszlopCímTartomány2..C14.4</vt:lpstr>
      <vt:lpstr>OszlopCímTartomány2..C14.5</vt:lpstr>
      <vt:lpstr>OszlopCímTartomány2..C14.6</vt:lpstr>
      <vt:lpstr>OszlopCímTartomány2..C14.7</vt:lpstr>
      <vt:lpstr>OszlopCímTartomány2..C14.8</vt:lpstr>
      <vt:lpstr>OszlopCímTartomány2..C14.9</vt:lpstr>
      <vt:lpstr>SorCímTerület1..K3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2020-10-07T05:20:26Z</dcterms:created>
  <dcterms:modified xsi:type="dcterms:W3CDTF">2026-08-25T06:57:07Z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0x010100AE4F793B156398468BD6B6BF1D491F9B</vt:lpwstr>
  </property>
</Properties>
</file>