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autoCompressPictures="0"/>
  <bookViews>
    <workbookView xWindow="0" yWindow="0" windowWidth="28800" windowHeight="11835" tabRatio="788" activeTab="6"/>
  </bookViews>
  <sheets>
    <sheet name="Január" sheetId="14" r:id="rId1"/>
    <sheet name="Február" sheetId="15" r:id="rId2"/>
    <sheet name="Március" sheetId="16" r:id="rId3"/>
    <sheet name="Április" sheetId="17" r:id="rId4"/>
    <sheet name="Május" sheetId="18" r:id="rId5"/>
    <sheet name="Június" sheetId="19" r:id="rId6"/>
    <sheet name="Július" sheetId="20" r:id="rId7"/>
    <sheet name="Augusztus" sheetId="21" r:id="rId8"/>
    <sheet name="Szeptember" sheetId="22" r:id="rId9"/>
    <sheet name="Október" sheetId="23" r:id="rId10"/>
    <sheet name="November" sheetId="24" r:id="rId11"/>
    <sheet name="December" sheetId="25" r:id="rId12"/>
  </sheets>
  <definedNames>
    <definedName name="HétKezdete">Január!$L$5</definedName>
    <definedName name="NapokÉsHetek">{0,1,2,3,4,5,6} + {0;1;2;3;4;5}*7</definedName>
    <definedName name="NaptáriÉv">Január!$K$5</definedName>
    <definedName name="_xlnm.Print_Area" localSheetId="3">Április!$A:$I</definedName>
    <definedName name="_xlnm.Print_Area" localSheetId="7">Augusztus!$A:$I</definedName>
    <definedName name="_xlnm.Print_Area" localSheetId="11">December!$A:$I</definedName>
    <definedName name="_xlnm.Print_Area" localSheetId="1">Február!$A:$I</definedName>
    <definedName name="_xlnm.Print_Area" localSheetId="0">Január!$A:$I</definedName>
    <definedName name="_xlnm.Print_Area" localSheetId="6">Július!$A:$I</definedName>
    <definedName name="_xlnm.Print_Area" localSheetId="5">Június!$A:$I</definedName>
    <definedName name="_xlnm.Print_Area" localSheetId="4">Május!$A:$I</definedName>
    <definedName name="_xlnm.Print_Area" localSheetId="2">Március!$A:$I</definedName>
    <definedName name="_xlnm.Print_Area" localSheetId="10">November!$A:$I</definedName>
    <definedName name="_xlnm.Print_Area" localSheetId="9">Október!$A:$I</definedName>
    <definedName name="_xlnm.Print_Area" localSheetId="8">Szeptember!$A:$I</definedName>
    <definedName name="OszlopCímTartomány1..H12.1">Január!$B$3</definedName>
    <definedName name="OszlopCímTartomány1..H12.10">Október!$B$3</definedName>
    <definedName name="OszlopCímTartomány1..H12.11">November!$B$3</definedName>
    <definedName name="OszlopCímTartomány1..H12.12">December!$B$3</definedName>
    <definedName name="OszlopCímTartomány1..H12.2">Február!$B$3</definedName>
    <definedName name="OszlopCímTartomány1..H12.3">Március!$B$3</definedName>
    <definedName name="OszlopCímTartomány1..H12.4">Április!$B$3</definedName>
    <definedName name="OszlopCímTartomány1..H12.5">Május!$B$3</definedName>
    <definedName name="OszlopCímTartomány1..H12.6">Június!$B$3</definedName>
    <definedName name="OszlopCímTartomány1..H12.7">Július!$B$3</definedName>
    <definedName name="OszlopCímTartomány1..H12.8">Augusztus!$B$3</definedName>
    <definedName name="OszlopCímTartomány1..H12.9">Szeptember!$B$3</definedName>
    <definedName name="OszlopCímTartomány2..C14.1">Január!$B$3</definedName>
    <definedName name="OszlopCímTartomány2..C14.10">Október!$B$3</definedName>
    <definedName name="OszlopCímTartomány2..C14.11">November!$B$3</definedName>
    <definedName name="OszlopCímTartomány2..C14.12">December!$B$3</definedName>
    <definedName name="OszlopCímTartomány2..C14.2">Február!$B$3</definedName>
    <definedName name="OszlopCímTartomány2..C14.3">Március!$B$3</definedName>
    <definedName name="OszlopCímTartomány2..C14.4">Április!$B$3</definedName>
    <definedName name="OszlopCímTartomány2..C14.5">Május!$B$3</definedName>
    <definedName name="OszlopCímTartomány2..C14.6">Június!$B$3</definedName>
    <definedName name="OszlopCímTartomány2..C14.7">Július!$B$3</definedName>
    <definedName name="OszlopCímTartomány2..C14.8">Augusztus!$B$3</definedName>
    <definedName name="OszlopCímTartomány2..C14.9">Szeptember!$B$3</definedName>
    <definedName name="SorCímTerület1..K3">Január!$K$4</definedName>
  </definedNames>
  <calcPr calcId="152511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3" i="24" l="1"/>
  <c r="B3" i="23"/>
  <c r="B3" i="22"/>
  <c r="B3" i="21"/>
  <c r="B3" i="20"/>
  <c r="B3" i="19" l="1"/>
  <c r="B3" i="18"/>
  <c r="B3" i="17"/>
  <c r="B3" i="16" l="1"/>
  <c r="B3" i="25" l="1"/>
  <c r="B3" i="15" l="1"/>
  <c r="B14" i="25" l="1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 s="1"/>
  <c r="B12" i="24" a="1"/>
  <c r="H12" i="24" s="1"/>
  <c r="B10" i="24" a="1"/>
  <c r="G10" i="24" s="1"/>
  <c r="B8" i="24" a="1"/>
  <c r="G8" i="24" s="1"/>
  <c r="B6" i="24" a="1"/>
  <c r="H6" i="24" s="1"/>
  <c r="B4" i="24" a="1"/>
  <c r="G4" i="24" s="1"/>
  <c r="G3" i="24" s="1"/>
  <c r="B14" i="23" a="1"/>
  <c r="C14" i="23" s="1"/>
  <c r="B12" i="23" a="1"/>
  <c r="H12" i="23" s="1"/>
  <c r="B10" i="23" a="1"/>
  <c r="G10" i="23" s="1"/>
  <c r="B8" i="23" a="1"/>
  <c r="G8" i="23" s="1"/>
  <c r="B6" i="23" a="1"/>
  <c r="H6" i="23" s="1"/>
  <c r="B4" i="23" a="1"/>
  <c r="G4" i="23" s="1"/>
  <c r="G3" i="23" s="1"/>
  <c r="B14" i="22" a="1"/>
  <c r="C14" i="22" s="1"/>
  <c r="B12" i="22" a="1"/>
  <c r="H12" i="22" s="1"/>
  <c r="B10" i="22" a="1"/>
  <c r="G10" i="22" s="1"/>
  <c r="B8" i="22" a="1"/>
  <c r="H8" i="22" s="1"/>
  <c r="B6" i="22" a="1"/>
  <c r="G6" i="22" s="1"/>
  <c r="B4" i="22" a="1"/>
  <c r="H4" i="22" s="1"/>
  <c r="H3" i="22" s="1"/>
  <c r="B14" i="21" a="1"/>
  <c r="C14" i="21" s="1"/>
  <c r="B12" i="21" a="1"/>
  <c r="H12" i="21" s="1"/>
  <c r="B10" i="21" a="1"/>
  <c r="G10" i="21" s="1"/>
  <c r="B8" i="21" a="1"/>
  <c r="G8" i="21" s="1"/>
  <c r="B6" i="21" a="1"/>
  <c r="H6" i="21" s="1"/>
  <c r="B4" i="21" a="1"/>
  <c r="G4" i="21" s="1"/>
  <c r="G3" i="21" s="1"/>
  <c r="B14" i="20" a="1"/>
  <c r="C14" i="20" s="1"/>
  <c r="B12" i="20" a="1"/>
  <c r="H12" i="20" s="1"/>
  <c r="B10" i="20" a="1"/>
  <c r="G10" i="20" s="1"/>
  <c r="B8" i="20" a="1"/>
  <c r="H8" i="20" s="1"/>
  <c r="B6" i="20" a="1"/>
  <c r="G6" i="20" s="1"/>
  <c r="B4" i="20" a="1"/>
  <c r="E4" i="20" s="1"/>
  <c r="E3" i="20" s="1"/>
  <c r="B14" i="19" a="1"/>
  <c r="C14" i="19" s="1"/>
  <c r="B12" i="19" a="1"/>
  <c r="H12" i="19" s="1"/>
  <c r="B10" i="19" a="1"/>
  <c r="G10" i="19" s="1"/>
  <c r="B8" i="19" a="1"/>
  <c r="H8" i="19" s="1"/>
  <c r="B6" i="19" a="1"/>
  <c r="G6" i="19" s="1"/>
  <c r="B4" i="19" a="1"/>
  <c r="H4" i="19" s="1"/>
  <c r="H3" i="19" s="1"/>
  <c r="B14" i="18" a="1"/>
  <c r="C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B14" i="17" s="1"/>
  <c r="B12" i="17" a="1"/>
  <c r="G12" i="17" s="1"/>
  <c r="B10" i="17" a="1"/>
  <c r="H10" i="17" s="1"/>
  <c r="B8" i="17" a="1"/>
  <c r="H8" i="17" s="1"/>
  <c r="B6" i="17" a="1"/>
  <c r="G6" i="17" s="1"/>
  <c r="B4" i="17" a="1"/>
  <c r="H4" i="17" s="1"/>
  <c r="H3" i="17" s="1"/>
  <c r="B14" i="16" a="1"/>
  <c r="C14" i="16" s="1"/>
  <c r="B12" i="16" a="1"/>
  <c r="H12" i="16" s="1"/>
  <c r="B10" i="16" a="1"/>
  <c r="G10" i="16" s="1"/>
  <c r="B8" i="16" a="1"/>
  <c r="H8" i="16" s="1"/>
  <c r="B6" i="16" a="1"/>
  <c r="G6" i="16" s="1"/>
  <c r="B4" i="16" a="1"/>
  <c r="H4" i="16" s="1"/>
  <c r="H3" i="16" s="1"/>
  <c r="B14" i="15" a="1"/>
  <c r="C14" i="15" s="1"/>
  <c r="B12" i="15" a="1"/>
  <c r="H12" i="15" s="1"/>
  <c r="B10" i="15" a="1"/>
  <c r="G10" i="15" s="1"/>
  <c r="B8" i="15" a="1"/>
  <c r="H8" i="15" s="1"/>
  <c r="B6" i="15" a="1"/>
  <c r="G6" i="15" s="1"/>
  <c r="B4" i="15" a="1"/>
  <c r="H4" i="15" s="1"/>
  <c r="H3" i="15" s="1"/>
  <c r="B8" i="18" l="1"/>
  <c r="B4" i="18"/>
  <c r="B12" i="18"/>
  <c r="F4" i="18"/>
  <c r="F3" i="18" s="1"/>
  <c r="F8" i="18"/>
  <c r="F12" i="18"/>
  <c r="D6" i="18"/>
  <c r="H6" i="18"/>
  <c r="D10" i="18"/>
  <c r="H10" i="18"/>
  <c r="D4" i="18"/>
  <c r="D3" i="18" s="1"/>
  <c r="H4" i="18"/>
  <c r="H3" i="18" s="1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 s="1"/>
  <c r="H4" i="25"/>
  <c r="H3" i="25" s="1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 s="1"/>
  <c r="H4" i="24"/>
  <c r="H3" i="24" s="1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 s="1"/>
  <c r="H4" i="23"/>
  <c r="H3" i="23" s="1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 s="1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 s="1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 s="1"/>
  <c r="H4" i="21"/>
  <c r="H3" i="21" s="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G4" i="20"/>
  <c r="G3" i="20" s="1"/>
  <c r="C8" i="20"/>
  <c r="E8" i="20"/>
  <c r="G8" i="20"/>
  <c r="C12" i="20"/>
  <c r="E12" i="20"/>
  <c r="G12" i="20"/>
  <c r="B4" i="20"/>
  <c r="D4" i="20"/>
  <c r="D3" i="20" s="1"/>
  <c r="F4" i="20"/>
  <c r="F3" i="20" s="1"/>
  <c r="H4" i="20"/>
  <c r="H3" i="20" s="1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 s="1"/>
  <c r="E4" i="19"/>
  <c r="E3" i="19" s="1"/>
  <c r="G4" i="19"/>
  <c r="G3" i="19" s="1"/>
  <c r="C8" i="19"/>
  <c r="E8" i="19"/>
  <c r="G8" i="19"/>
  <c r="C12" i="19"/>
  <c r="E12" i="19"/>
  <c r="G12" i="19"/>
  <c r="B4" i="19"/>
  <c r="D4" i="19"/>
  <c r="D3" i="19" s="1"/>
  <c r="F4" i="19"/>
  <c r="F3" i="19" s="1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7"/>
  <c r="C3" i="17" s="1"/>
  <c r="E4" i="17"/>
  <c r="E3" i="17" s="1"/>
  <c r="G4" i="17"/>
  <c r="G3" i="17" s="1"/>
  <c r="C8" i="17"/>
  <c r="E8" i="17"/>
  <c r="G8" i="17"/>
  <c r="C10" i="17"/>
  <c r="E10" i="17"/>
  <c r="G10" i="17"/>
  <c r="C14" i="17"/>
  <c r="B4" i="17"/>
  <c r="D4" i="17"/>
  <c r="D3" i="17" s="1"/>
  <c r="F4" i="17"/>
  <c r="F3" i="17" s="1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 s="1"/>
  <c r="E4" i="16"/>
  <c r="E3" i="16" s="1"/>
  <c r="G4" i="16"/>
  <c r="G3" i="16" s="1"/>
  <c r="C8" i="16"/>
  <c r="E8" i="16"/>
  <c r="G8" i="16"/>
  <c r="C12" i="16"/>
  <c r="E12" i="16"/>
  <c r="G12" i="16"/>
  <c r="B4" i="16"/>
  <c r="D4" i="16"/>
  <c r="D3" i="16" s="1"/>
  <c r="F4" i="16"/>
  <c r="F3" i="16" s="1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 s="1"/>
  <c r="E4" i="15"/>
  <c r="E3" i="15" s="1"/>
  <c r="G4" i="15"/>
  <c r="G3" i="15" s="1"/>
  <c r="C8" i="15"/>
  <c r="E8" i="15"/>
  <c r="G8" i="15"/>
  <c r="C12" i="15"/>
  <c r="E12" i="15"/>
  <c r="G12" i="15"/>
  <c r="B4" i="15"/>
  <c r="D4" i="15"/>
  <c r="D3" i="15" s="1"/>
  <c r="F4" i="15"/>
  <c r="F3" i="15" s="1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l="1" a="1"/>
  <c r="C14" i="14" s="1"/>
  <c r="B12" i="14" a="1"/>
  <c r="C12" i="14" s="1"/>
  <c r="B10" i="14" a="1"/>
  <c r="B10" i="14" s="1"/>
  <c r="B8" i="14" a="1"/>
  <c r="B8" i="14" s="1"/>
  <c r="B6" i="14" a="1"/>
  <c r="B6" i="14" s="1"/>
  <c r="B4" i="14" a="1"/>
  <c r="B4" i="14" s="1"/>
  <c r="E6" i="14" l="1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 s="1"/>
  <c r="E4" i="14"/>
  <c r="E3" i="14" s="1"/>
  <c r="C4" i="14"/>
  <c r="C3" i="14" s="1"/>
  <c r="H4" i="14"/>
  <c r="H3" i="14" s="1"/>
  <c r="F4" i="14"/>
  <c r="F3" i="14" s="1"/>
  <c r="D4" i="14"/>
  <c r="D3" i="14" s="1"/>
</calcChain>
</file>

<file path=xl/sharedStrings.xml><?xml version="1.0" encoding="utf-8"?>
<sst xmlns="http://schemas.openxmlformats.org/spreadsheetml/2006/main" count="77" uniqueCount="23">
  <si>
    <t>Megjegyzések</t>
  </si>
  <si>
    <t xml:space="preserve"> </t>
  </si>
  <si>
    <t>Naptárbeállítások</t>
  </si>
  <si>
    <t>Év</t>
  </si>
  <si>
    <t>Hét kezdete</t>
  </si>
  <si>
    <t>vasárnap</t>
  </si>
  <si>
    <t xml:space="preserve">MJVSZ és Főváros ASP Adó szakmai konzultáció 
</t>
  </si>
  <si>
    <r>
      <t xml:space="preserve">Oktatás: Az </t>
    </r>
    <r>
      <rPr>
        <b/>
        <sz val="10"/>
        <color theme="1" tint="0.14999847407452621"/>
        <rFont val="Century Gothic"/>
        <family val="2"/>
        <charset val="238"/>
        <scheme val="minor"/>
      </rPr>
      <t>Iratkezelő-</t>
    </r>
    <r>
      <rPr>
        <sz val="10"/>
        <color theme="1" tint="0.14999847407452621"/>
        <rFont val="Century Gothic"/>
        <family val="1"/>
        <scheme val="minor"/>
      </rPr>
      <t xml:space="preserve">, valamint a </t>
    </r>
    <r>
      <rPr>
        <b/>
        <sz val="10"/>
        <color theme="1" tint="0.14999847407452621"/>
        <rFont val="Century Gothic"/>
        <family val="2"/>
        <charset val="238"/>
        <scheme val="minor"/>
      </rPr>
      <t>Hagyatéki leltár szakrendszer</t>
    </r>
    <r>
      <rPr>
        <sz val="10"/>
        <color theme="1" tint="0.14999847407452621"/>
        <rFont val="Century Gothic"/>
        <family val="1"/>
        <scheme val="minor"/>
      </rPr>
      <t xml:space="preserve"> integrációs kapcsolatának ismertetése</t>
    </r>
  </si>
  <si>
    <r>
      <t xml:space="preserve">Oktatás: </t>
    </r>
    <r>
      <rPr>
        <b/>
        <sz val="10"/>
        <color theme="1" tint="0.14999847407452621"/>
        <rFont val="Century Gothic"/>
        <family val="2"/>
        <charset val="238"/>
        <scheme val="minor"/>
      </rPr>
      <t xml:space="preserve">Gazdálkodási szakrendszer </t>
    </r>
    <r>
      <rPr>
        <sz val="10"/>
        <color theme="1" tint="0.14999847407452621"/>
        <rFont val="Century Gothic"/>
        <family val="1"/>
        <scheme val="minor"/>
      </rPr>
      <t xml:space="preserve">- 97102 mp és a 72 mp témában
Oktatás: </t>
    </r>
    <r>
      <rPr>
        <b/>
        <sz val="10"/>
        <color theme="1" tint="0.14999847407452621"/>
        <rFont val="Century Gothic"/>
        <family val="2"/>
        <charset val="238"/>
        <scheme val="minor"/>
      </rPr>
      <t>Adó szakrendszer</t>
    </r>
    <r>
      <rPr>
        <sz val="10"/>
        <color theme="1" tint="0.14999847407452621"/>
        <rFont val="Century Gothic"/>
        <family val="1"/>
        <scheme val="minor"/>
      </rPr>
      <t xml:space="preserve"> - HIPA - Iparűzési adó bevallások feldolgozása
Oktatás: Az </t>
    </r>
    <r>
      <rPr>
        <b/>
        <sz val="10"/>
        <color theme="1" tint="0.14999847407452621"/>
        <rFont val="Century Gothic"/>
        <family val="2"/>
        <charset val="238"/>
        <scheme val="minor"/>
      </rPr>
      <t>Iratkezelő-</t>
    </r>
    <r>
      <rPr>
        <sz val="10"/>
        <color theme="1" tint="0.14999847407452621"/>
        <rFont val="Century Gothic"/>
        <family val="1"/>
        <scheme val="minor"/>
      </rPr>
      <t>, valamint az</t>
    </r>
    <r>
      <rPr>
        <b/>
        <sz val="10"/>
        <color theme="1" tint="0.14999847407452621"/>
        <rFont val="Century Gothic"/>
        <family val="2"/>
        <charset val="238"/>
        <scheme val="minor"/>
      </rPr>
      <t xml:space="preserve"> Ipar- és kereskedelmi szakrendszer</t>
    </r>
    <r>
      <rPr>
        <sz val="10"/>
        <color theme="1" tint="0.14999847407452621"/>
        <rFont val="Century Gothic"/>
        <family val="1"/>
        <scheme val="minor"/>
      </rPr>
      <t xml:space="preserve"> integrációs kapcsolatának ismertetése</t>
    </r>
  </si>
  <si>
    <r>
      <t xml:space="preserve">Oktatás: </t>
    </r>
    <r>
      <rPr>
        <b/>
        <sz val="10"/>
        <color theme="1" tint="0.14999847407452621"/>
        <rFont val="Century Gothic"/>
        <family val="2"/>
        <charset val="238"/>
        <scheme val="minor"/>
      </rPr>
      <t>Hagyaték szakrendszer</t>
    </r>
    <r>
      <rPr>
        <sz val="10"/>
        <color theme="1" tint="0.14999847407452621"/>
        <rFont val="Century Gothic"/>
        <family val="1"/>
        <scheme val="minor"/>
      </rPr>
      <t xml:space="preserve"> - A hagyatéki leltár átküldése a MOKK hivatali kapujára 
Oktatás: </t>
    </r>
    <r>
      <rPr>
        <b/>
        <sz val="10"/>
        <color theme="1" tint="0.14999847407452621"/>
        <rFont val="Century Gothic"/>
        <family val="2"/>
        <charset val="238"/>
        <scheme val="minor"/>
      </rPr>
      <t>Gazdálkodási szakrendszer</t>
    </r>
    <r>
      <rPr>
        <sz val="10"/>
        <color theme="1" tint="0.14999847407452621"/>
        <rFont val="Century Gothic"/>
        <family val="1"/>
        <scheme val="minor"/>
      </rPr>
      <t xml:space="preserve"> - 97102 mp és a 72 mp témában
Oktatás: </t>
    </r>
    <r>
      <rPr>
        <b/>
        <sz val="10"/>
        <color theme="1" tint="0.14999847407452621"/>
        <rFont val="Century Gothic"/>
        <family val="2"/>
        <charset val="238"/>
        <scheme val="minor"/>
      </rPr>
      <t>Iparker szakrendszer</t>
    </r>
    <r>
      <rPr>
        <sz val="10"/>
        <color theme="1" tint="0.14999847407452621"/>
        <rFont val="Century Gothic"/>
        <family val="1"/>
        <scheme val="minor"/>
      </rPr>
      <t xml:space="preserve"> - Űrlapfeldolgozás folyamata, OKNYIR adatátadás menete, internetes publikálás bemutatása</t>
    </r>
  </si>
  <si>
    <t xml:space="preserve">Gazdálkodás oktatás 
A 2024. évi I. negyedéves adatszolgáltatások (Időközi mérlegjelentés, Időközi költségvetési jelentés) megfelelő kitöltésének támogatása
</t>
  </si>
  <si>
    <t xml:space="preserve">Gazdálkodás oktatás
A 2024. évi I. negyedéves adatszolgáltatások (Időközi mérlegjelentés, Időközi költségvetési jelentés) megfelelő kitöltésének támogatása
</t>
  </si>
  <si>
    <r>
      <t xml:space="preserve">Oktatás: </t>
    </r>
    <r>
      <rPr>
        <b/>
        <sz val="10"/>
        <color theme="1" tint="0.14999847407452621"/>
        <rFont val="Century Gothic"/>
        <family val="2"/>
        <charset val="238"/>
        <scheme val="minor"/>
      </rPr>
      <t>Hagyaték szakrendszer</t>
    </r>
    <r>
      <rPr>
        <sz val="10"/>
        <color theme="1" tint="0.14999847407452621"/>
        <rFont val="Century Gothic"/>
        <family val="1"/>
        <scheme val="minor"/>
      </rPr>
      <t xml:space="preserve"> - A hagyatéki leltár átküldése a MOKK hivatali kapujára; Oktatás: </t>
    </r>
    <r>
      <rPr>
        <b/>
        <sz val="10"/>
        <color theme="1" tint="0.14999847407452621"/>
        <rFont val="Century Gothic"/>
        <family val="2"/>
        <charset val="238"/>
        <scheme val="minor"/>
      </rPr>
      <t>Gazdálkodási szakrendszer</t>
    </r>
    <r>
      <rPr>
        <sz val="10"/>
        <color theme="1" tint="0.14999847407452621"/>
        <rFont val="Century Gothic"/>
        <family val="1"/>
        <scheme val="minor"/>
      </rPr>
      <t xml:space="preserve"> - 97102 mp és a 72 mp témában
Oktatás: </t>
    </r>
    <r>
      <rPr>
        <b/>
        <sz val="10"/>
        <color theme="1" tint="0.14999847407452621"/>
        <rFont val="Century Gothic"/>
        <family val="2"/>
        <charset val="238"/>
        <scheme val="minor"/>
      </rPr>
      <t xml:space="preserve">Iparker szakrendszer </t>
    </r>
    <r>
      <rPr>
        <sz val="10"/>
        <color theme="1" tint="0.14999847407452621"/>
        <rFont val="Century Gothic"/>
        <family val="1"/>
        <scheme val="minor"/>
      </rPr>
      <t xml:space="preserve">- Űrlapfeldolgozás folyamata, OKNYIR adatátadás menete, internetes publikálás 
bemutatása; Oktatás: Az </t>
    </r>
    <r>
      <rPr>
        <b/>
        <sz val="10"/>
        <color theme="1" tint="0.14999847407452621"/>
        <rFont val="Century Gothic"/>
        <family val="2"/>
        <charset val="238"/>
        <scheme val="minor"/>
      </rPr>
      <t>Iratkezelő és az Adó szakrendszer</t>
    </r>
    <r>
      <rPr>
        <sz val="10"/>
        <color theme="1" tint="0.14999847407452621"/>
        <rFont val="Century Gothic"/>
        <family val="1"/>
        <scheme val="minor"/>
      </rPr>
      <t xml:space="preserve"> integrációs kapcsolatának ismertetése </t>
    </r>
  </si>
  <si>
    <t xml:space="preserve">ASP Adó szakrendszer oktatás:
Túlfizetések rendezése
</t>
  </si>
  <si>
    <t xml:space="preserve">ASP Adó szakrendszer oktatás:
Havi, féléves zárás
</t>
  </si>
  <si>
    <t>ASP Adó szakrendszer konzultáció:
Túlfizetések rendezése</t>
  </si>
  <si>
    <t>ASP Adó szakrendszer konzultáció:
Havi, féléves zárás</t>
  </si>
  <si>
    <t xml:space="preserve">ELÜGY konzultáció
E-önkormányzat portál és az űrlapmenedzsment eszköz hatékony használata
</t>
  </si>
  <si>
    <t>ELÜGY konzultáció
E-önkormányzat portál és az űrlapmenedzsment eszköz hatékony használata</t>
  </si>
  <si>
    <t xml:space="preserve">Adó szakrendszer oktatás:
Iratsablon alapismeretek
</t>
  </si>
  <si>
    <t xml:space="preserve">Oktatás az Iratkezelő és a Gazdálkodási szakrendszer integrációs kapcsolatának ismertetése
</t>
  </si>
  <si>
    <t xml:space="preserve">Webszeminárium az ASP.IVK szakrendszert érintő adatjavítások és migrálás
</t>
  </si>
  <si>
    <t xml:space="preserve">Adó szakrendszer konzultáció:
Iratsablon alapismeretek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</si>
</sst>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* #,##0\ &quot;Ft&quot;_-;\-* #,##0\ &quot;Ft&quot;_-;_-* &quot;-&quot;\ &quot;Ft&quot;_-;_-@_-"/>
    <numFmt numFmtId="44" formatCode="_-* #,##0.00\ &quot;Ft&quot;_-;\-* #,##0.00\ &quot;Ft&quot;_-;_-* &quot;-&quot;??\ &quot;Ft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4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b/>
      <sz val="10"/>
      <color theme="1" tint="0.14999847407452621"/>
      <name val="Century Gothic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56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0" applyFont="1" applyFill="1" applyBorder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Fill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Fill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left" vertical="top" wrapText="1" indent="1"/>
    </xf>
    <xf numFmtId="0" fontId="16" fillId="0" borderId="27" xfId="0" applyFont="1" applyFill="1" applyBorder="1" applyAlignment="1">
      <alignment horizontal="left" vertical="top" wrapText="1" indent="1"/>
    </xf>
    <xf numFmtId="0" fontId="13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/>
    </xf>
    <xf numFmtId="0" fontId="16" fillId="0" borderId="0" xfId="0" applyFont="1" applyFill="1" applyBorder="1" applyAlignment="1">
      <alignment vertical="top"/>
    </xf>
    <xf numFmtId="0" fontId="13" fillId="0" borderId="0" xfId="0" applyFont="1" applyAlignment="1">
      <alignment vertical="top"/>
    </xf>
    <xf numFmtId="166" fontId="15" fillId="0" borderId="9" xfId="12" applyNumberFormat="1" applyFont="1" applyFill="1" applyBorder="1" applyAlignment="1">
      <alignment horizontal="right" vertical="center" indent="1"/>
    </xf>
    <xf numFmtId="166" fontId="15" fillId="0" borderId="11" xfId="12" applyNumberFormat="1" applyFont="1" applyFill="1" applyBorder="1" applyAlignment="1">
      <alignment horizontal="right" vertical="center" indent="1"/>
    </xf>
    <xf numFmtId="166" fontId="15" fillId="0" borderId="26" xfId="12" applyNumberFormat="1" applyFont="1" applyFill="1" applyBorder="1" applyAlignment="1">
      <alignment horizontal="right" vertical="center" indent="1"/>
    </xf>
    <xf numFmtId="166" fontId="15" fillId="0" borderId="20" xfId="12" applyNumberFormat="1" applyFont="1" applyFill="1" applyBorder="1" applyAlignment="1">
      <alignment horizontal="right" vertical="center" indent="1"/>
    </xf>
    <xf numFmtId="166" fontId="15" fillId="0" borderId="14" xfId="12" applyNumberFormat="1" applyFont="1" applyFill="1" applyBorder="1" applyAlignment="1">
      <alignment horizontal="right" vertical="center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 applyAlignment="1">
      <alignment horizontal="left" vertical="top" wrapText="1" indent="1"/>
    </xf>
    <xf numFmtId="0" fontId="16" fillId="0" borderId="12" xfId="11" applyFont="1" applyFill="1" applyBorder="1" applyAlignment="1">
      <alignment horizontal="left" vertical="top" wrapText="1" indent="1"/>
    </xf>
    <xf numFmtId="0" fontId="17" fillId="6" borderId="0" xfId="15" applyFont="1" applyFill="1" applyBorder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 applyAlignment="1">
      <alignment horizontal="left" vertical="top" wrapText="1" indent="1"/>
    </xf>
    <xf numFmtId="0" fontId="16" fillId="0" borderId="17" xfId="11" applyFont="1" applyFill="1" applyBorder="1" applyAlignment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 applyAlignment="1">
      <alignment horizontal="left" vertical="top" wrapText="1" indent="1"/>
    </xf>
    <xf numFmtId="0" fontId="16" fillId="0" borderId="23" xfId="11" applyFont="1" applyFill="1" applyBorder="1" applyAlignment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 applyAlignment="1">
      <alignment horizontal="left" vertical="top" wrapText="1" indent="1"/>
    </xf>
    <xf numFmtId="0" fontId="16" fillId="0" borderId="29" xfId="11" applyFont="1" applyFill="1" applyBorder="1" applyAlignment="1">
      <alignment horizontal="left" vertical="top" wrapText="1" indent="1"/>
    </xf>
  </cellXfs>
  <cellStyles count="50">
    <cellStyle name="1. jelölőszín" xfId="3" builtinId="29" customBuiltin="1"/>
    <cellStyle name="2. jelölőszín" xfId="31" builtinId="33" customBuiltin="1"/>
    <cellStyle name="20% - 1. jelölőszín" xfId="29" builtinId="30" customBuiltin="1"/>
    <cellStyle name="20% - 2. jelölőszín" xfId="32" builtinId="34" customBuiltin="1"/>
    <cellStyle name="20% - 3. jelölőszín" xfId="36" builtinId="38" customBuiltin="1"/>
    <cellStyle name="20% - 4. jelölőszín" xfId="40" builtinId="42" customBuiltin="1"/>
    <cellStyle name="20% - 5. jelölőszín" xfId="43" builtinId="46" customBuiltin="1"/>
    <cellStyle name="20% - 6. jelölőszín" xfId="47" builtinId="50" customBuiltin="1"/>
    <cellStyle name="3. jelölőszín" xfId="35" builtinId="37" customBuiltin="1"/>
    <cellStyle name="4. jelölőszín" xfId="39" builtinId="41" customBuiltin="1"/>
    <cellStyle name="40% - 1. jelölőszín" xfId="1" builtinId="31" customBuiltin="1"/>
    <cellStyle name="40% - 2. jelölőszín" xfId="33" builtinId="35" customBuiltin="1"/>
    <cellStyle name="40% - 3. jelölőszín" xfId="37" builtinId="39" customBuiltin="1"/>
    <cellStyle name="40% - 4. jelölőszín" xfId="41" builtinId="43" customBuiltin="1"/>
    <cellStyle name="40% - 5. jelölőszín" xfId="44" builtinId="47" customBuiltin="1"/>
    <cellStyle name="40% - 6. jelölőszín" xfId="48" builtinId="51" customBuiltin="1"/>
    <cellStyle name="5. jelölőszín" xfId="4" builtinId="45" customBuiltin="1"/>
    <cellStyle name="6. jelölőszín" xfId="46" builtinId="49" customBuiltin="1"/>
    <cellStyle name="60% - 1. jelölőszín" xfId="30" builtinId="32" customBuiltin="1"/>
    <cellStyle name="60% - 2. jelölőszín" xfId="34" builtinId="36" customBuiltin="1"/>
    <cellStyle name="60% - 3. jelölőszín" xfId="38" builtinId="40" customBuiltin="1"/>
    <cellStyle name="60% - 4. jelölőszín" xfId="42" builtinId="44" customBuiltin="1"/>
    <cellStyle name="60% - 5. jelölőszín" xfId="45" builtinId="48" customBuiltin="1"/>
    <cellStyle name="60% - 6. jelölőszín" xfId="49" builtinId="52" customBuiltin="1"/>
    <cellStyle name="Beállítások bejegyzés" xfId="14"/>
    <cellStyle name="Bevitel" xfId="20" builtinId="20" customBuiltin="1"/>
    <cellStyle name="Cím" xfId="5" builtinId="15" customBuiltin="1"/>
    <cellStyle name="Címsor 1" xfId="2" builtinId="16" customBuiltin="1"/>
    <cellStyle name="Címsor 2" xfId="15" builtinId="17" customBuiltin="1"/>
    <cellStyle name="Címsor 3" xfId="16" builtinId="18" customBuiltin="1"/>
    <cellStyle name="Címsor 4" xfId="11" builtinId="19" customBuiltin="1"/>
    <cellStyle name="Ellenőrzőcella" xfId="24" builtinId="23" customBuiltin="1"/>
    <cellStyle name="Ezres" xfId="6" builtinId="3" customBuiltin="1"/>
    <cellStyle name="Ezres [0]" xfId="7" builtinId="6" customBuiltin="1"/>
    <cellStyle name="Figyelmeztetés" xfId="25" builtinId="11" customBuiltin="1"/>
    <cellStyle name="Hivatkozott cella" xfId="23" builtinId="24" customBuiltin="1"/>
    <cellStyle name="Jegyzet" xfId="26" builtinId="10" customBuiltin="1"/>
    <cellStyle name="Jó" xfId="17" builtinId="26" customBuiltin="1"/>
    <cellStyle name="Kimenet" xfId="21" builtinId="21" customBuiltin="1"/>
    <cellStyle name="Magyarázó szöveg" xfId="27" builtinId="53" customBuiltin="1"/>
    <cellStyle name="Nap" xfId="12"/>
    <cellStyle name="Normál" xfId="0" builtinId="0" customBuiltin="1"/>
    <cellStyle name="Összesen" xfId="28" builtinId="25" customBuiltin="1"/>
    <cellStyle name="Pénznem" xfId="8" builtinId="4" customBuiltin="1"/>
    <cellStyle name="Pénznem [0]" xfId="9" builtinId="7" customBuiltin="1"/>
    <cellStyle name="Rossz" xfId="18" builtinId="27" customBuiltin="1"/>
    <cellStyle name="Sávos" xfId="13"/>
    <cellStyle name="Semleges" xfId="19" builtinId="28" customBuiltin="1"/>
    <cellStyle name="Számítás" xfId="22" builtinId="22" customBuiltin="1"/>
    <cellStyle name="Százalék" xfId="10" builtinId="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190499</xdr:colOff>
      <xdr:row>0</xdr:row>
      <xdr:rowOff>66675</xdr:rowOff>
    </xdr:from>
    <xdr:to>
      <xdr:col>7</xdr:col>
      <xdr:colOff>1409699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xmlns="" id="{9073F004-5DEB-47C2-9B41-B7EBBA994D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71999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ősz" title="Ősz fejléc">
          <a:extLst>
            <a:ext uri="{FF2B5EF4-FFF2-40B4-BE49-F238E27FC236}">
              <a16:creationId xmlns:a16="http://schemas.microsoft.com/office/drawing/2014/main" xmlns="" id="{45443D62-9CE3-4D5E-B7A8-502BABDB5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ősz" title="Ősz fejléc">
          <a:extLst>
            <a:ext uri="{FF2B5EF4-FFF2-40B4-BE49-F238E27FC236}">
              <a16:creationId xmlns:a16="http://schemas.microsoft.com/office/drawing/2014/main" xmlns="" id="{D43D1A54-EC62-4286-A65B-649C139AB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xmlns="" id="{50F5888D-1C04-4970-B578-82D1F74CCA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81525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xmlns="" id="{7A18E21F-3719-4117-A5B2-1BF95CF49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81525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1" descr="A következő szó fényképes kollázsa: tavasz" title="Tavasz fejléc">
          <a:extLst>
            <a:ext uri="{FF2B5EF4-FFF2-40B4-BE49-F238E27FC236}">
              <a16:creationId xmlns:a16="http://schemas.microsoft.com/office/drawing/2014/main" xmlns="" id="{AA47EBCB-19CC-49DC-8FA9-39EA0F7A9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3" name="Kép 3" descr="A következő szó fényképes kollázsa: tavasz" title="Tavasz fejléc">
          <a:extLst>
            <a:ext uri="{FF2B5EF4-FFF2-40B4-BE49-F238E27FC236}">
              <a16:creationId xmlns:a16="http://schemas.microsoft.com/office/drawing/2014/main" xmlns="" id="{CA63F687-1EDE-4269-B4E1-6AE43C67F1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3" name="Kép 3" descr="A következő szó fényképes kollázsa: tavasz" title="Tavasz fejléc">
          <a:extLst>
            <a:ext uri="{FF2B5EF4-FFF2-40B4-BE49-F238E27FC236}">
              <a16:creationId xmlns:a16="http://schemas.microsoft.com/office/drawing/2014/main" xmlns="" id="{54512082-DBC4-4412-83AD-37894A2F1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0</xdr:row>
      <xdr:rowOff>57150</xdr:rowOff>
    </xdr:from>
    <xdr:to>
      <xdr:col>8</xdr:col>
      <xdr:colOff>0</xdr:colOff>
      <xdr:row>1</xdr:row>
      <xdr:rowOff>1155209</xdr:rowOff>
    </xdr:to>
    <xdr:pic>
      <xdr:nvPicPr>
        <xdr:cNvPr id="4" name="Kép 2" descr="A következő szó fényképes kollázsa: nyár" title="Nyár fejléc">
          <a:extLst>
            <a:ext uri="{FF2B5EF4-FFF2-40B4-BE49-F238E27FC236}">
              <a16:creationId xmlns:a16="http://schemas.microsoft.com/office/drawing/2014/main" xmlns="" id="{A59BADD9-9EF9-4FF2-9D48-5A75D5E8C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38700" y="57150"/>
          <a:ext cx="5219700" cy="12123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nyár" title="Nyár fejléc">
          <a:extLst>
            <a:ext uri="{FF2B5EF4-FFF2-40B4-BE49-F238E27FC236}">
              <a16:creationId xmlns:a16="http://schemas.microsoft.com/office/drawing/2014/main" xmlns="" id="{B5EBE4E5-1C31-4019-AAB5-2F17D9481E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48225" y="66675"/>
          <a:ext cx="5219700" cy="12123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nyár" title="Nyár fejléc">
          <a:extLst>
            <a:ext uri="{FF2B5EF4-FFF2-40B4-BE49-F238E27FC236}">
              <a16:creationId xmlns:a16="http://schemas.microsoft.com/office/drawing/2014/main" xmlns="" id="{CFF562A3-D81F-4A3A-818C-EF9E4AE7F8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48225" y="66675"/>
          <a:ext cx="5219700" cy="12123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4" name="Kép 2" descr="A következő szó fényképes kollázsa: ősz" title="Ősz fejléc">
          <a:extLst>
            <a:ext uri="{FF2B5EF4-FFF2-40B4-BE49-F238E27FC236}">
              <a16:creationId xmlns:a16="http://schemas.microsoft.com/office/drawing/2014/main" xmlns="" id="{46576FAA-3DB4-41EE-89C7-94CADC4A92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 tint="0.59999389629810485"/>
    <pageSetUpPr autoPageBreaks="0" fitToPage="1"/>
  </sheetPr>
  <dimension ref="A1:L15"/>
  <sheetViews>
    <sheetView showGridLines="0" showRowColHeaders="0" zoomScaleNormal="100" workbookViewId="0">
      <selection activeCell="G11" sqref="G11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2" width="12.25" style="26" customWidth="1"/>
    <col min="13" max="13" width="1.625" style="26" customWidth="1"/>
    <col min="14" max="16384" width="8.75" style="26"/>
  </cols>
  <sheetData>
    <row r="1" spans="1:12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1</v>
      </c>
      <c r="K1" s="2"/>
      <c r="L1" s="2"/>
    </row>
    <row r="2" spans="1:12" ht="96" customHeight="1" x14ac:dyDescent="0.3">
      <c r="A2" s="1"/>
      <c r="B2" s="35" t="str">
        <f>"Január "&amp;NaptáriÉv</f>
        <v>Január 2024</v>
      </c>
      <c r="C2" s="35"/>
      <c r="D2" s="35"/>
      <c r="E2" s="3"/>
      <c r="F2" s="3"/>
      <c r="G2" s="3"/>
      <c r="H2" s="4"/>
      <c r="K2" s="2"/>
      <c r="L2" s="2"/>
    </row>
    <row r="3" spans="1:12" s="27" customFormat="1" ht="24" customHeight="1" x14ac:dyDescent="0.3">
      <c r="A3" s="9"/>
      <c r="B3" s="6" t="str">
        <f>HétKezdete</f>
        <v>vasárnap</v>
      </c>
      <c r="C3" s="7" t="str">
        <f t="shared" ref="C3:H3" si="0">TEXT(C4,"nnnn")</f>
        <v>hétfő</v>
      </c>
      <c r="D3" s="7" t="str">
        <f t="shared" si="0"/>
        <v>kedd</v>
      </c>
      <c r="E3" s="7" t="str">
        <f t="shared" si="0"/>
        <v>szerda</v>
      </c>
      <c r="F3" s="7" t="str">
        <f t="shared" si="0"/>
        <v>csütörtök</v>
      </c>
      <c r="G3" s="7" t="str">
        <f t="shared" si="0"/>
        <v>péntek</v>
      </c>
      <c r="H3" s="8" t="str">
        <f t="shared" si="0"/>
        <v>szombat</v>
      </c>
      <c r="K3" s="40" t="s">
        <v>2</v>
      </c>
      <c r="L3" s="40"/>
    </row>
    <row r="4" spans="1:12" s="27" customFormat="1" ht="24" customHeight="1" x14ac:dyDescent="0.3">
      <c r="A4" s="5"/>
      <c r="B4" s="30">
        <f t="array" ref="B4:H4">NapokÉsHetek+DATE(NaptáriÉv,1,1)-WEEKDAY(DATE(NaptáriÉv,1,1),(HétKezdete="Monday")+1)+1</f>
        <v>45291</v>
      </c>
      <c r="C4" s="30">
        <v>45292</v>
      </c>
      <c r="D4" s="30">
        <v>45293</v>
      </c>
      <c r="E4" s="30">
        <v>45294</v>
      </c>
      <c r="F4" s="30">
        <v>45295</v>
      </c>
      <c r="G4" s="30">
        <v>45296</v>
      </c>
      <c r="H4" s="31">
        <v>45297</v>
      </c>
      <c r="K4" s="12" t="s">
        <v>3</v>
      </c>
      <c r="L4" s="12" t="s">
        <v>4</v>
      </c>
    </row>
    <row r="5" spans="1:12" s="28" customFormat="1" ht="56.1" customHeight="1" x14ac:dyDescent="0.3">
      <c r="A5" s="11"/>
      <c r="B5" s="10"/>
      <c r="C5" s="10"/>
      <c r="D5" s="10"/>
      <c r="E5" s="10"/>
      <c r="F5" s="10"/>
      <c r="G5" s="10"/>
      <c r="H5" s="10"/>
      <c r="K5" s="13">
        <v>2024</v>
      </c>
      <c r="L5" s="13" t="s">
        <v>5</v>
      </c>
    </row>
    <row r="6" spans="1:12" s="27" customFormat="1" ht="24" customHeight="1" x14ac:dyDescent="0.3">
      <c r="A6" s="5"/>
      <c r="B6" s="30">
        <f t="array" ref="B6:H6">NapokÉsHetek+DATE(NaptáriÉv,1,1)-WEEKDAY(DATE(NaptáriÉv,1,1),(HétKezdete="Monday")+1)+8</f>
        <v>45298</v>
      </c>
      <c r="C6" s="30">
        <v>45299</v>
      </c>
      <c r="D6" s="30">
        <v>45300</v>
      </c>
      <c r="E6" s="30">
        <v>45301</v>
      </c>
      <c r="F6" s="30">
        <v>45302</v>
      </c>
      <c r="G6" s="30">
        <v>45303</v>
      </c>
      <c r="H6" s="30">
        <v>45304</v>
      </c>
    </row>
    <row r="7" spans="1:12" s="28" customFormat="1" ht="56.1" customHeight="1" x14ac:dyDescent="0.3">
      <c r="A7" s="11"/>
      <c r="B7" s="10"/>
      <c r="C7" s="10"/>
      <c r="D7" s="10"/>
      <c r="E7" s="10"/>
      <c r="F7" s="10"/>
      <c r="G7" s="10"/>
      <c r="H7" s="10"/>
    </row>
    <row r="8" spans="1:12" s="27" customFormat="1" ht="24" customHeight="1" x14ac:dyDescent="0.3">
      <c r="A8" s="5"/>
      <c r="B8" s="30">
        <f t="array" ref="B8:H8">NapokÉsHetek+DATE(NaptáriÉv,1,1)-WEEKDAY(DATE(NaptáriÉv,1,1),(HétKezdete="Monday")+1)+15</f>
        <v>45305</v>
      </c>
      <c r="C8" s="30">
        <v>45306</v>
      </c>
      <c r="D8" s="30">
        <v>45307</v>
      </c>
      <c r="E8" s="30">
        <v>45308</v>
      </c>
      <c r="F8" s="30">
        <v>45309</v>
      </c>
      <c r="G8" s="30">
        <v>45310</v>
      </c>
      <c r="H8" s="30">
        <v>45311</v>
      </c>
    </row>
    <row r="9" spans="1:12" s="28" customFormat="1" ht="56.1" customHeight="1" x14ac:dyDescent="0.3">
      <c r="A9" s="11"/>
      <c r="B9" s="10"/>
      <c r="C9" s="10"/>
      <c r="D9" s="10"/>
      <c r="E9" s="10"/>
      <c r="F9" s="10"/>
      <c r="G9" s="10" t="s">
        <v>6</v>
      </c>
      <c r="H9" s="10"/>
    </row>
    <row r="10" spans="1:12" s="27" customFormat="1" ht="24" customHeight="1" x14ac:dyDescent="0.3">
      <c r="A10" s="5"/>
      <c r="B10" s="30">
        <f t="array" ref="B10:H10">NapokÉsHetek+DATE(NaptáriÉv,1,1)-WEEKDAY(DATE(NaptáriÉv,1,1),(HétKezdete="Monday")+1)+22</f>
        <v>45312</v>
      </c>
      <c r="C10" s="30">
        <v>45313</v>
      </c>
      <c r="D10" s="30">
        <v>45314</v>
      </c>
      <c r="E10" s="30">
        <v>45315</v>
      </c>
      <c r="F10" s="30">
        <v>45316</v>
      </c>
      <c r="G10" s="30">
        <v>45317</v>
      </c>
      <c r="H10" s="30">
        <v>45318</v>
      </c>
    </row>
    <row r="11" spans="1:12" s="28" customFormat="1" ht="56.1" customHeight="1" x14ac:dyDescent="0.3">
      <c r="A11" s="11"/>
      <c r="B11" s="10"/>
      <c r="C11" s="10"/>
      <c r="D11" s="10"/>
      <c r="E11" s="10"/>
      <c r="F11" s="10"/>
      <c r="G11" s="10" t="s">
        <v>6</v>
      </c>
      <c r="H11" s="10"/>
    </row>
    <row r="12" spans="1:12" s="27" customFormat="1" ht="24" customHeight="1" x14ac:dyDescent="0.3">
      <c r="A12" s="5"/>
      <c r="B12" s="30">
        <f t="array" ref="B12:H12">NapokÉsHetek+DATE(NaptáriÉv,1,1)-WEEKDAY(DATE(NaptáriÉv,1,1),(HétKezdete="Monday")+1)+29</f>
        <v>45319</v>
      </c>
      <c r="C12" s="30">
        <v>45320</v>
      </c>
      <c r="D12" s="30">
        <v>45321</v>
      </c>
      <c r="E12" s="30">
        <v>45322</v>
      </c>
      <c r="F12" s="30">
        <v>45323</v>
      </c>
      <c r="G12" s="30">
        <v>45324</v>
      </c>
      <c r="H12" s="30">
        <v>45325</v>
      </c>
    </row>
    <row r="13" spans="1:12" s="28" customFormat="1" ht="56.1" customHeight="1" x14ac:dyDescent="0.3">
      <c r="A13" s="11"/>
      <c r="B13" s="10"/>
      <c r="C13" s="10"/>
      <c r="D13" s="10"/>
      <c r="E13" s="10"/>
      <c r="F13" s="10"/>
      <c r="G13" s="10"/>
      <c r="H13" s="10"/>
    </row>
    <row r="14" spans="1:12" s="27" customFormat="1" ht="24" customHeight="1" x14ac:dyDescent="0.3">
      <c r="A14" s="5"/>
      <c r="B14" s="30">
        <f t="array" ref="B14:C14">NapokÉsHetek+DATE(NaptáriÉv,1,1)-WEEKDAY(DATE(NaptáriÉv,1,1),(HétKezdete="Monday")+1)+36</f>
        <v>45326</v>
      </c>
      <c r="C14" s="30">
        <v>45327</v>
      </c>
      <c r="D14" s="36" t="s">
        <v>0</v>
      </c>
      <c r="E14" s="36"/>
      <c r="F14" s="36"/>
      <c r="G14" s="36"/>
      <c r="H14" s="37"/>
    </row>
    <row r="15" spans="1:12" s="28" customFormat="1" ht="56.1" customHeight="1" x14ac:dyDescent="0.3">
      <c r="A15" s="11"/>
      <c r="B15" s="10"/>
      <c r="C15" s="10"/>
      <c r="D15" s="38"/>
      <c r="E15" s="38"/>
      <c r="F15" s="38"/>
      <c r="G15" s="38"/>
      <c r="H15" s="39"/>
    </row>
  </sheetData>
  <mergeCells count="4">
    <mergeCell ref="B2:D2"/>
    <mergeCell ref="D14:H14"/>
    <mergeCell ref="D15:H15"/>
    <mergeCell ref="K3:L3"/>
  </mergeCells>
  <phoneticPr fontId="2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Válasszon egy napot a listából. Válassza a MÉGSE lehetőséget, majd az ALT+LE billentyűkombinációval válasszon napot a legördülő listából" prompt="Válassza ki a hét kezdőnapját ebben a cellában. Nyissa meg a legördülő listát az ALT+LE billentyűkombinációval, válassza ki a kívánt értéket a LE nyílbillentyűvel, majd nyomja le az ENTER billentyűt." sqref="L5">
      <formula1>"vasárnap, hétfő"</formula1>
    </dataValidation>
    <dataValidation allowBlank="1" showInputMessage="1" showErrorMessage="1" prompt="Ebben a munkafüzetben egyéni havi naptárakat hozhat létre. A január munkalapon az egész évre vonatkozóan beállíthatja a dátumot és a hét kezdő napját. Minden hónap külön munkalapon szerepel." sqref="A1"/>
    <dataValidation allowBlank="1" showInputMessage="1" showErrorMessage="1" prompt="Az alábbi cellában adhatja meg az évet." sqref="K4"/>
    <dataValidation allowBlank="1" showInputMessage="1" showErrorMessage="1" prompt="Válassza ki a hét kezdő napját az alábbi cellában." sqref="L4"/>
    <dataValidation allowBlank="1" showInputMessage="1" showErrorMessage="1" prompt="Ebben a cellában adhatja meg az évet." sqref="K5"/>
    <dataValidation allowBlank="1" showInputMessage="1" showErrorMessage="1" prompt="Ez a sor a hét napjainak nevét tartalmazza ehhez a naptárhoz. Ebben a cellában a hét kezdő napja szerepel. A hét kezdő napjának módosításához adjon meg egy új napot a L5 cellában." sqref="B3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A cellában szereplő év automatikusan frissül a K5 cellában megadott év alapján. Az előző és a következő hónap napjait az alábbi naptár világosabb árnyalatú betűtípussal jeleníti meg." sqref="B2:D2"/>
    <dataValidation allowBlank="1" showInputMessage="1" showErrorMessage="1" prompt="Automatikusan megállapított hétköznap" sqref="C3:H3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Írja be az évet, és válassza ki a naptár kezdőnapját az alábbi cellákban. A Naptár beállításai cellák nem lesznek kinyomtatva" sqref="K3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 tint="0.59999389629810485"/>
    <pageSetUpPr fitToPage="1"/>
  </sheetPr>
  <dimension ref="A1:I15"/>
  <sheetViews>
    <sheetView showGridLines="0" showRowColHeaders="0" topLeftCell="A7" workbookViewId="0">
      <selection activeCell="D15" sqref="D15:H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1</v>
      </c>
    </row>
    <row r="2" spans="1:9" ht="96" customHeight="1" x14ac:dyDescent="0.3">
      <c r="A2" s="1"/>
      <c r="B2" s="51" t="str">
        <f>"Október "&amp;NaptáriÉv</f>
        <v>Október 2024</v>
      </c>
      <c r="C2" s="51"/>
      <c r="D2" s="51"/>
      <c r="E2" s="3"/>
      <c r="F2" s="3"/>
      <c r="G2" s="3"/>
      <c r="H2" s="4"/>
    </row>
    <row r="3" spans="1:9" s="27" customFormat="1" ht="24" customHeight="1" x14ac:dyDescent="0.3">
      <c r="A3" s="9"/>
      <c r="B3" s="14" t="str">
        <f>HétKezdete</f>
        <v>vasárnap</v>
      </c>
      <c r="C3" s="15" t="str">
        <f t="shared" ref="C3:H3" si="0">TEXT(C4,"nnnn")</f>
        <v>hétfő</v>
      </c>
      <c r="D3" s="15" t="str">
        <f t="shared" si="0"/>
        <v>kedd</v>
      </c>
      <c r="E3" s="15" t="str">
        <f t="shared" si="0"/>
        <v>szerda</v>
      </c>
      <c r="F3" s="15" t="str">
        <f t="shared" si="0"/>
        <v>csütörtök</v>
      </c>
      <c r="G3" s="15" t="str">
        <f t="shared" si="0"/>
        <v>péntek</v>
      </c>
      <c r="H3" s="16" t="str">
        <f t="shared" si="0"/>
        <v>szombat</v>
      </c>
    </row>
    <row r="4" spans="1:9" s="27" customFormat="1" ht="24" customHeight="1" x14ac:dyDescent="0.3">
      <c r="A4" s="5"/>
      <c r="B4" s="32">
        <f t="array" ref="B4:H4">NapokÉsHetek+DATE(NaptáriÉv,10,1)-WEEKDAY(DATE(NaptáriÉv,10,1),(HétKezdete="Monday")+1)+1</f>
        <v>45564</v>
      </c>
      <c r="C4" s="32">
        <v>45565</v>
      </c>
      <c r="D4" s="32">
        <v>45566</v>
      </c>
      <c r="E4" s="32">
        <v>45567</v>
      </c>
      <c r="F4" s="32">
        <v>45568</v>
      </c>
      <c r="G4" s="32">
        <v>45569</v>
      </c>
      <c r="H4" s="32">
        <v>45570</v>
      </c>
    </row>
    <row r="5" spans="1:9" s="28" customFormat="1" ht="56.1" customHeight="1" x14ac:dyDescent="0.3">
      <c r="A5" s="11"/>
      <c r="B5" s="25"/>
      <c r="C5" s="25"/>
      <c r="D5" s="25"/>
      <c r="E5" s="25"/>
      <c r="F5" s="25"/>
      <c r="G5" s="10" t="s">
        <v>6</v>
      </c>
      <c r="H5" s="25"/>
    </row>
    <row r="6" spans="1:9" s="27" customFormat="1" ht="24" customHeight="1" x14ac:dyDescent="0.3">
      <c r="A6" s="5"/>
      <c r="B6" s="32">
        <f t="array" ref="B6:H6">NapokÉsHetek+DATE(NaptáriÉv,10,1)-WEEKDAY(DATE(NaptáriÉv,10,1),(HétKezdete="Monday")+1)+8</f>
        <v>45571</v>
      </c>
      <c r="C6" s="32">
        <v>45572</v>
      </c>
      <c r="D6" s="32">
        <v>45573</v>
      </c>
      <c r="E6" s="32">
        <v>45574</v>
      </c>
      <c r="F6" s="32">
        <v>45575</v>
      </c>
      <c r="G6" s="32">
        <v>45576</v>
      </c>
      <c r="H6" s="32">
        <v>45577</v>
      </c>
    </row>
    <row r="7" spans="1:9" s="28" customFormat="1" ht="56.1" customHeight="1" x14ac:dyDescent="0.3">
      <c r="A7" s="11"/>
      <c r="B7" s="25"/>
      <c r="C7" s="25"/>
      <c r="D7" s="25"/>
      <c r="E7" s="25"/>
      <c r="F7" s="25"/>
      <c r="G7" s="10" t="s">
        <v>6</v>
      </c>
      <c r="H7" s="25"/>
    </row>
    <row r="8" spans="1:9" s="27" customFormat="1" ht="24" customHeight="1" x14ac:dyDescent="0.3">
      <c r="A8" s="5"/>
      <c r="B8" s="32">
        <f t="array" ref="B8:H8">NapokÉsHetek+DATE(NaptáriÉv,10,1)-WEEKDAY(DATE(NaptáriÉv,10,1),(HétKezdete="Monday")+1)+15</f>
        <v>45578</v>
      </c>
      <c r="C8" s="32">
        <v>45579</v>
      </c>
      <c r="D8" s="32">
        <v>45580</v>
      </c>
      <c r="E8" s="32">
        <v>45581</v>
      </c>
      <c r="F8" s="32">
        <v>45582</v>
      </c>
      <c r="G8" s="32">
        <v>45583</v>
      </c>
      <c r="H8" s="32">
        <v>45584</v>
      </c>
    </row>
    <row r="9" spans="1:9" s="28" customFormat="1" ht="56.1" customHeight="1" x14ac:dyDescent="0.3">
      <c r="A9" s="11"/>
      <c r="B9" s="25"/>
      <c r="C9" s="25"/>
      <c r="D9" s="25"/>
      <c r="E9" s="25"/>
      <c r="F9" s="25"/>
      <c r="G9" s="10" t="s">
        <v>6</v>
      </c>
      <c r="H9" s="25"/>
    </row>
    <row r="10" spans="1:9" s="27" customFormat="1" ht="24" customHeight="1" x14ac:dyDescent="0.3">
      <c r="A10" s="5"/>
      <c r="B10" s="32">
        <f t="array" ref="B10:H10">NapokÉsHetek+DATE(NaptáriÉv,10,1)-WEEKDAY(DATE(NaptáriÉv,10,1),(HétKezdete="Monday")+1)+22</f>
        <v>45585</v>
      </c>
      <c r="C10" s="32">
        <v>45586</v>
      </c>
      <c r="D10" s="32">
        <v>45587</v>
      </c>
      <c r="E10" s="32">
        <v>45588</v>
      </c>
      <c r="F10" s="32">
        <v>45589</v>
      </c>
      <c r="G10" s="32">
        <v>45590</v>
      </c>
      <c r="H10" s="32">
        <v>45591</v>
      </c>
    </row>
    <row r="11" spans="1:9" s="28" customFormat="1" ht="56.1" customHeight="1" x14ac:dyDescent="0.3">
      <c r="A11" s="11"/>
      <c r="B11" s="25"/>
      <c r="C11" s="25"/>
      <c r="D11" s="25"/>
      <c r="E11" s="25"/>
      <c r="F11" s="25"/>
      <c r="G11" s="10" t="s">
        <v>6</v>
      </c>
      <c r="H11" s="25"/>
    </row>
    <row r="12" spans="1:9" s="27" customFormat="1" ht="24" customHeight="1" x14ac:dyDescent="0.3">
      <c r="A12" s="5"/>
      <c r="B12" s="32">
        <f t="array" ref="B12:H12">NapokÉsHetek+DATE(NaptáriÉv,10,1)-WEEKDAY(DATE(NaptáriÉv,10,1),(HétKezdete="Monday")+1)+29</f>
        <v>45592</v>
      </c>
      <c r="C12" s="32">
        <v>45593</v>
      </c>
      <c r="D12" s="32">
        <v>45594</v>
      </c>
      <c r="E12" s="32">
        <v>45595</v>
      </c>
      <c r="F12" s="32">
        <v>45596</v>
      </c>
      <c r="G12" s="32">
        <v>45597</v>
      </c>
      <c r="H12" s="32">
        <v>45598</v>
      </c>
    </row>
    <row r="13" spans="1:9" s="28" customFormat="1" ht="56.1" customHeight="1" x14ac:dyDescent="0.3">
      <c r="A13" s="11"/>
      <c r="B13" s="25"/>
      <c r="C13" s="25"/>
      <c r="D13" s="25"/>
      <c r="E13" s="25"/>
      <c r="F13" s="25"/>
      <c r="G13" s="25"/>
      <c r="H13" s="25"/>
    </row>
    <row r="14" spans="1:9" s="27" customFormat="1" ht="24" customHeight="1" x14ac:dyDescent="0.3">
      <c r="A14" s="5"/>
      <c r="B14" s="32">
        <f t="array" ref="B14:C14">NapokÉsHetek+DATE(NaptáriÉv,10,1)-WEEKDAY(DATE(NaptáriÉv,10,1),(HétKezdete="Monday")+1)+36</f>
        <v>45599</v>
      </c>
      <c r="C14" s="32">
        <v>45600</v>
      </c>
      <c r="D14" s="52" t="s">
        <v>0</v>
      </c>
      <c r="E14" s="52"/>
      <c r="F14" s="52"/>
      <c r="G14" s="52"/>
      <c r="H14" s="53"/>
    </row>
    <row r="15" spans="1:9" s="28" customFormat="1" ht="56.1" customHeight="1" x14ac:dyDescent="0.3">
      <c r="A15" s="11"/>
      <c r="B15" s="25"/>
      <c r="C15" s="25"/>
      <c r="D15" s="54" t="s">
        <v>9</v>
      </c>
      <c r="E15" s="54"/>
      <c r="F15" s="54"/>
      <c r="G15" s="54"/>
      <c r="H15" s="55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Októ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 tint="0.59999389629810485"/>
    <pageSetUpPr fitToPage="1"/>
  </sheetPr>
  <dimension ref="A1:I15"/>
  <sheetViews>
    <sheetView showGridLines="0" showRowColHeaders="0" topLeftCell="A13" workbookViewId="0">
      <selection activeCell="G21" sqref="G21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1</v>
      </c>
    </row>
    <row r="2" spans="1:9" ht="96" customHeight="1" x14ac:dyDescent="0.3">
      <c r="A2" s="1"/>
      <c r="B2" s="51" t="str">
        <f>"November "&amp;NaptáriÉv</f>
        <v>November 2024</v>
      </c>
      <c r="C2" s="51"/>
      <c r="D2" s="51"/>
      <c r="E2" s="3"/>
      <c r="F2" s="3"/>
      <c r="G2" s="3"/>
      <c r="H2" s="4"/>
    </row>
    <row r="3" spans="1:9" s="27" customFormat="1" ht="24" customHeight="1" x14ac:dyDescent="0.3">
      <c r="A3" s="9"/>
      <c r="B3" s="14" t="str">
        <f>HétKezdete</f>
        <v>vasárnap</v>
      </c>
      <c r="C3" s="15" t="str">
        <f t="shared" ref="C3:H3" si="0">TEXT(C4,"nnnn")</f>
        <v>hétfő</v>
      </c>
      <c r="D3" s="15" t="str">
        <f t="shared" si="0"/>
        <v>kedd</v>
      </c>
      <c r="E3" s="15" t="str">
        <f t="shared" si="0"/>
        <v>szerda</v>
      </c>
      <c r="F3" s="15" t="str">
        <f t="shared" si="0"/>
        <v>csütörtök</v>
      </c>
      <c r="G3" s="15" t="str">
        <f t="shared" si="0"/>
        <v>péntek</v>
      </c>
      <c r="H3" s="16" t="str">
        <f t="shared" si="0"/>
        <v>szombat</v>
      </c>
    </row>
    <row r="4" spans="1:9" s="27" customFormat="1" ht="24" customHeight="1" x14ac:dyDescent="0.3">
      <c r="A4" s="5"/>
      <c r="B4" s="32">
        <f t="array" ref="B4:H4">NapokÉsHetek+DATE(NaptáriÉv,11,1)-WEEKDAY(DATE(NaptáriÉv,11,1),(HétKezdete="Monday")+1)+1</f>
        <v>45592</v>
      </c>
      <c r="C4" s="32">
        <v>45593</v>
      </c>
      <c r="D4" s="32">
        <v>45594</v>
      </c>
      <c r="E4" s="32">
        <v>45595</v>
      </c>
      <c r="F4" s="32">
        <v>45596</v>
      </c>
      <c r="G4" s="32">
        <v>45597</v>
      </c>
      <c r="H4" s="32">
        <v>45598</v>
      </c>
    </row>
    <row r="5" spans="1:9" s="28" customFormat="1" ht="56.1" customHeight="1" x14ac:dyDescent="0.3">
      <c r="A5" s="11"/>
      <c r="B5" s="25"/>
      <c r="C5" s="25"/>
      <c r="D5" s="25"/>
      <c r="E5" s="25"/>
      <c r="F5" s="25"/>
      <c r="G5" s="25"/>
      <c r="H5" s="25"/>
    </row>
    <row r="6" spans="1:9" s="27" customFormat="1" ht="24" customHeight="1" x14ac:dyDescent="0.3">
      <c r="A6" s="5"/>
      <c r="B6" s="32">
        <f t="array" ref="B6:H6">NapokÉsHetek+DATE(NaptáriÉv,11,1)-WEEKDAY(DATE(NaptáriÉv,11,1),(HétKezdete="Monday")+1)+8</f>
        <v>45599</v>
      </c>
      <c r="C6" s="32">
        <v>45600</v>
      </c>
      <c r="D6" s="32">
        <v>45601</v>
      </c>
      <c r="E6" s="32">
        <v>45602</v>
      </c>
      <c r="F6" s="32">
        <v>45603</v>
      </c>
      <c r="G6" s="32">
        <v>45604</v>
      </c>
      <c r="H6" s="32">
        <v>45605</v>
      </c>
    </row>
    <row r="7" spans="1:9" s="28" customFormat="1" ht="56.1" customHeight="1" x14ac:dyDescent="0.3">
      <c r="A7" s="11"/>
      <c r="B7" s="25"/>
      <c r="C7" s="25"/>
      <c r="D7" s="25"/>
      <c r="E7" s="25"/>
      <c r="F7" s="25"/>
      <c r="G7" s="10" t="s">
        <v>6</v>
      </c>
      <c r="H7" s="25"/>
    </row>
    <row r="8" spans="1:9" s="27" customFormat="1" ht="24" customHeight="1" x14ac:dyDescent="0.3">
      <c r="A8" s="5"/>
      <c r="B8" s="32">
        <f t="array" ref="B8:H8">NapokÉsHetek+DATE(NaptáriÉv,11,1)-WEEKDAY(DATE(NaptáriÉv,11,1),(HétKezdete="Monday")+1)+15</f>
        <v>45606</v>
      </c>
      <c r="C8" s="32">
        <v>45607</v>
      </c>
      <c r="D8" s="32">
        <v>45608</v>
      </c>
      <c r="E8" s="32">
        <v>45609</v>
      </c>
      <c r="F8" s="32">
        <v>45610</v>
      </c>
      <c r="G8" s="32">
        <v>45611</v>
      </c>
      <c r="H8" s="32">
        <v>45612</v>
      </c>
    </row>
    <row r="9" spans="1:9" s="28" customFormat="1" ht="56.1" customHeight="1" x14ac:dyDescent="0.3">
      <c r="A9" s="11"/>
      <c r="B9" s="25"/>
      <c r="C9" s="25"/>
      <c r="D9" s="25"/>
      <c r="E9" s="25"/>
      <c r="F9" s="25"/>
      <c r="G9" s="10" t="s">
        <v>6</v>
      </c>
      <c r="H9" s="25"/>
    </row>
    <row r="10" spans="1:9" s="27" customFormat="1" ht="24" customHeight="1" x14ac:dyDescent="0.3">
      <c r="A10" s="5"/>
      <c r="B10" s="32">
        <f t="array" ref="B10:H10">NapokÉsHetek+DATE(NaptáriÉv,11,1)-WEEKDAY(DATE(NaptáriÉv,11,1),(HétKezdete="Monday")+1)+22</f>
        <v>45613</v>
      </c>
      <c r="C10" s="32">
        <v>45614</v>
      </c>
      <c r="D10" s="32">
        <v>45615</v>
      </c>
      <c r="E10" s="32">
        <v>45616</v>
      </c>
      <c r="F10" s="32">
        <v>45617</v>
      </c>
      <c r="G10" s="32">
        <v>45618</v>
      </c>
      <c r="H10" s="32">
        <v>45619</v>
      </c>
    </row>
    <row r="11" spans="1:9" s="28" customFormat="1" ht="56.1" customHeight="1" x14ac:dyDescent="0.3">
      <c r="A11" s="11"/>
      <c r="B11" s="25"/>
      <c r="C11" s="25"/>
      <c r="D11" s="25"/>
      <c r="E11" s="25"/>
      <c r="F11" s="25"/>
      <c r="G11" s="10" t="s">
        <v>6</v>
      </c>
      <c r="H11" s="25"/>
    </row>
    <row r="12" spans="1:9" s="27" customFormat="1" ht="24" customHeight="1" x14ac:dyDescent="0.3">
      <c r="A12" s="5"/>
      <c r="B12" s="32">
        <f t="array" ref="B12:H12">NapokÉsHetek+DATE(NaptáriÉv,11,1)-WEEKDAY(DATE(NaptáriÉv,11,1),(HétKezdete="Monday")+1)+29</f>
        <v>45620</v>
      </c>
      <c r="C12" s="32">
        <v>45621</v>
      </c>
      <c r="D12" s="32">
        <v>45622</v>
      </c>
      <c r="E12" s="32">
        <v>45623</v>
      </c>
      <c r="F12" s="32">
        <v>45624</v>
      </c>
      <c r="G12" s="32">
        <v>45625</v>
      </c>
      <c r="H12" s="32">
        <v>45626</v>
      </c>
    </row>
    <row r="13" spans="1:9" s="28" customFormat="1" ht="56.1" customHeight="1" x14ac:dyDescent="0.3">
      <c r="A13" s="11"/>
      <c r="B13" s="25"/>
      <c r="C13" s="25"/>
      <c r="D13" s="25"/>
      <c r="E13" s="25"/>
      <c r="F13" s="25"/>
      <c r="G13" s="10" t="s">
        <v>6</v>
      </c>
      <c r="H13" s="25"/>
    </row>
    <row r="14" spans="1:9" s="27" customFormat="1" ht="24" customHeight="1" x14ac:dyDescent="0.3">
      <c r="A14" s="5"/>
      <c r="B14" s="32">
        <f t="array" ref="B14:C14">NapokÉsHetek+DATE(NaptáriÉv,11,1)-WEEKDAY(DATE(NaptáriÉv,11,1),(HétKezdete="Monday")+1)+36</f>
        <v>45627</v>
      </c>
      <c r="C14" s="32">
        <v>45628</v>
      </c>
      <c r="D14" s="52" t="s">
        <v>0</v>
      </c>
      <c r="E14" s="52"/>
      <c r="F14" s="52"/>
      <c r="G14" s="52"/>
      <c r="H14" s="53"/>
    </row>
    <row r="15" spans="1:9" s="28" customFormat="1" ht="56.1" customHeight="1" x14ac:dyDescent="0.3">
      <c r="A15" s="11"/>
      <c r="B15" s="25"/>
      <c r="C15" s="25"/>
      <c r="D15" s="54" t="s">
        <v>12</v>
      </c>
      <c r="E15" s="54"/>
      <c r="F15" s="54"/>
      <c r="G15" s="54"/>
      <c r="H15" s="55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Novem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59999389629810485"/>
    <pageSetUpPr fitToPage="1"/>
  </sheetPr>
  <dimension ref="A1:I15"/>
  <sheetViews>
    <sheetView showGridLines="0" showRowColHeaders="0" topLeftCell="A4" workbookViewId="0">
      <selection activeCell="E19" sqref="E19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1</v>
      </c>
    </row>
    <row r="2" spans="1:9" ht="96" customHeight="1" x14ac:dyDescent="0.3">
      <c r="A2" s="1"/>
      <c r="B2" s="35" t="str">
        <f>"December "&amp;NaptáriÉv</f>
        <v>December 2024</v>
      </c>
      <c r="C2" s="35"/>
      <c r="D2" s="35"/>
      <c r="E2" s="3"/>
      <c r="F2" s="3"/>
      <c r="G2" s="3"/>
      <c r="H2" s="4"/>
    </row>
    <row r="3" spans="1:9" s="27" customFormat="1" ht="24" customHeight="1" x14ac:dyDescent="0.3">
      <c r="A3" s="9"/>
      <c r="B3" s="6" t="str">
        <f>HétKezdete</f>
        <v>vasárnap</v>
      </c>
      <c r="C3" s="7" t="str">
        <f t="shared" ref="C3:H3" si="0">TEXT(C4,"nnnn")</f>
        <v>hétfő</v>
      </c>
      <c r="D3" s="7" t="str">
        <f t="shared" si="0"/>
        <v>kedd</v>
      </c>
      <c r="E3" s="7" t="str">
        <f t="shared" si="0"/>
        <v>szerda</v>
      </c>
      <c r="F3" s="7" t="str">
        <f t="shared" si="0"/>
        <v>csütörtök</v>
      </c>
      <c r="G3" s="7" t="str">
        <f t="shared" si="0"/>
        <v>péntek</v>
      </c>
      <c r="H3" s="8" t="str">
        <f t="shared" si="0"/>
        <v>szombat</v>
      </c>
    </row>
    <row r="4" spans="1:9" s="27" customFormat="1" ht="24" customHeight="1" x14ac:dyDescent="0.3">
      <c r="A4" s="5"/>
      <c r="B4" s="30">
        <f t="array" ref="B4:H4">NapokÉsHetek+DATE(NaptáriÉv,12,1)-WEEKDAY(DATE(NaptáriÉv,12,1),(HétKezdete="Monday")+1)+1</f>
        <v>45627</v>
      </c>
      <c r="C4" s="30">
        <v>45628</v>
      </c>
      <c r="D4" s="30">
        <v>45629</v>
      </c>
      <c r="E4" s="30">
        <v>45630</v>
      </c>
      <c r="F4" s="30">
        <v>45631</v>
      </c>
      <c r="G4" s="30">
        <v>45632</v>
      </c>
      <c r="H4" s="31">
        <v>45633</v>
      </c>
    </row>
    <row r="5" spans="1:9" s="28" customFormat="1" ht="56.1" customHeight="1" x14ac:dyDescent="0.3">
      <c r="A5" s="11"/>
      <c r="B5" s="10"/>
      <c r="C5" s="10"/>
      <c r="D5" s="10"/>
      <c r="E5" s="10"/>
      <c r="F5" s="10"/>
      <c r="G5" s="10" t="s">
        <v>6</v>
      </c>
      <c r="H5" s="10"/>
    </row>
    <row r="6" spans="1:9" s="27" customFormat="1" ht="24" customHeight="1" x14ac:dyDescent="0.3">
      <c r="A6" s="5"/>
      <c r="B6" s="30">
        <f t="array" ref="B6:H6">NapokÉsHetek+DATE(NaptáriÉv,12,1)-WEEKDAY(DATE(NaptáriÉv,12,1),(HétKezdete="Monday")+1)+8</f>
        <v>45634</v>
      </c>
      <c r="C6" s="30">
        <v>45635</v>
      </c>
      <c r="D6" s="30">
        <v>45636</v>
      </c>
      <c r="E6" s="30">
        <v>45637</v>
      </c>
      <c r="F6" s="30">
        <v>45638</v>
      </c>
      <c r="G6" s="30">
        <v>45639</v>
      </c>
      <c r="H6" s="30">
        <v>45640</v>
      </c>
    </row>
    <row r="7" spans="1:9" s="28" customFormat="1" ht="56.1" customHeight="1" x14ac:dyDescent="0.3">
      <c r="A7" s="11"/>
      <c r="B7" s="10"/>
      <c r="C7" s="10"/>
      <c r="D7" s="10"/>
      <c r="E7" s="10"/>
      <c r="F7" s="10"/>
      <c r="G7" s="10" t="s">
        <v>6</v>
      </c>
      <c r="H7" s="10"/>
    </row>
    <row r="8" spans="1:9" s="27" customFormat="1" ht="24" customHeight="1" x14ac:dyDescent="0.3">
      <c r="A8" s="5"/>
      <c r="B8" s="30">
        <f t="array" ref="B8:H8">NapokÉsHetek+DATE(NaptáriÉv,12,1)-WEEKDAY(DATE(NaptáriÉv,12,1),(HétKezdete="Monday")+1)+15</f>
        <v>45641</v>
      </c>
      <c r="C8" s="30">
        <v>45642</v>
      </c>
      <c r="D8" s="30">
        <v>45643</v>
      </c>
      <c r="E8" s="30">
        <v>45644</v>
      </c>
      <c r="F8" s="30">
        <v>45645</v>
      </c>
      <c r="G8" s="30">
        <v>45646</v>
      </c>
      <c r="H8" s="30">
        <v>45647</v>
      </c>
    </row>
    <row r="9" spans="1:9" s="28" customFormat="1" ht="56.1" customHeight="1" x14ac:dyDescent="0.3">
      <c r="A9" s="11"/>
      <c r="B9" s="10"/>
      <c r="C9" s="10"/>
      <c r="D9" s="10"/>
      <c r="E9" s="10"/>
      <c r="F9" s="10"/>
      <c r="G9" s="10" t="s">
        <v>6</v>
      </c>
      <c r="H9" s="10"/>
    </row>
    <row r="10" spans="1:9" s="27" customFormat="1" ht="24" customHeight="1" x14ac:dyDescent="0.3">
      <c r="A10" s="5"/>
      <c r="B10" s="30">
        <f t="array" ref="B10:H10">NapokÉsHetek+DATE(NaptáriÉv,12,1)-WEEKDAY(DATE(NaptáriÉv,12,1),(HétKezdete="Monday")+1)+22</f>
        <v>45648</v>
      </c>
      <c r="C10" s="30">
        <v>45649</v>
      </c>
      <c r="D10" s="30">
        <v>45650</v>
      </c>
      <c r="E10" s="30">
        <v>45651</v>
      </c>
      <c r="F10" s="30">
        <v>45652</v>
      </c>
      <c r="G10" s="30">
        <v>45653</v>
      </c>
      <c r="H10" s="30">
        <v>45654</v>
      </c>
    </row>
    <row r="11" spans="1:9" s="28" customFormat="1" ht="56.1" customHeight="1" x14ac:dyDescent="0.3">
      <c r="A11" s="11"/>
      <c r="B11" s="10"/>
      <c r="C11" s="10"/>
      <c r="D11" s="10"/>
      <c r="E11" s="10"/>
      <c r="F11" s="10"/>
      <c r="G11" s="10"/>
      <c r="H11" s="10"/>
    </row>
    <row r="12" spans="1:9" s="27" customFormat="1" ht="24" customHeight="1" x14ac:dyDescent="0.3">
      <c r="A12" s="5"/>
      <c r="B12" s="30">
        <f t="array" ref="B12:H12">NapokÉsHetek+DATE(NaptáriÉv,12,1)-WEEKDAY(DATE(NaptáriÉv,12,1),(HétKezdete="Monday")+1)+29</f>
        <v>45655</v>
      </c>
      <c r="C12" s="30">
        <v>45656</v>
      </c>
      <c r="D12" s="30">
        <v>45657</v>
      </c>
      <c r="E12" s="30">
        <v>45658</v>
      </c>
      <c r="F12" s="30">
        <v>45659</v>
      </c>
      <c r="G12" s="30">
        <v>45660</v>
      </c>
      <c r="H12" s="30">
        <v>45661</v>
      </c>
    </row>
    <row r="13" spans="1:9" s="28" customFormat="1" ht="56.1" customHeight="1" x14ac:dyDescent="0.3">
      <c r="A13" s="11"/>
      <c r="B13" s="10"/>
      <c r="C13" s="10"/>
      <c r="D13" s="10"/>
      <c r="E13" s="10"/>
      <c r="F13" s="10"/>
      <c r="G13" s="10"/>
      <c r="H13" s="10"/>
    </row>
    <row r="14" spans="1:9" s="27" customFormat="1" ht="24" customHeight="1" x14ac:dyDescent="0.3">
      <c r="A14" s="5"/>
      <c r="B14" s="30">
        <f t="array" ref="B14:C14">NapokÉsHetek+DATE(NaptáriÉv,12,1)-WEEKDAY(DATE(NaptáriÉv,12,1),(HétKezdete="Monday")+1)+36</f>
        <v>45662</v>
      </c>
      <c r="C14" s="30">
        <v>45663</v>
      </c>
      <c r="D14" s="36" t="s">
        <v>0</v>
      </c>
      <c r="E14" s="36"/>
      <c r="F14" s="36"/>
      <c r="G14" s="36"/>
      <c r="H14" s="37"/>
    </row>
    <row r="15" spans="1:9" s="28" customFormat="1" ht="56.1" customHeight="1" x14ac:dyDescent="0.3">
      <c r="A15" s="11"/>
      <c r="B15" s="10"/>
      <c r="C15" s="10"/>
      <c r="D15" s="38" t="s">
        <v>7</v>
      </c>
      <c r="E15" s="38"/>
      <c r="F15" s="38"/>
      <c r="G15" s="38"/>
      <c r="H15" s="39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Decem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A1:I15"/>
  <sheetViews>
    <sheetView showGridLines="0" showRowColHeaders="0" topLeftCell="A7" zoomScaleNormal="100" workbookViewId="0">
      <selection activeCell="G11" sqref="G11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1</v>
      </c>
    </row>
    <row r="2" spans="1:9" ht="96" customHeight="1" x14ac:dyDescent="0.3">
      <c r="A2" s="1"/>
      <c r="B2" s="35" t="str">
        <f>"Február "&amp;NaptáriÉv</f>
        <v>Február 2024</v>
      </c>
      <c r="C2" s="35"/>
      <c r="D2" s="35"/>
      <c r="E2" s="3"/>
      <c r="F2" s="3"/>
      <c r="G2" s="3"/>
      <c r="H2" s="4"/>
    </row>
    <row r="3" spans="1:9" s="27" customFormat="1" ht="24" customHeight="1" x14ac:dyDescent="0.3">
      <c r="A3" s="9"/>
      <c r="B3" s="6" t="str">
        <f>HétKezdete</f>
        <v>vasárnap</v>
      </c>
      <c r="C3" s="7" t="str">
        <f t="shared" ref="C3:H3" si="0">TEXT(C4,"nnnn")</f>
        <v>hétfő</v>
      </c>
      <c r="D3" s="7" t="str">
        <f t="shared" si="0"/>
        <v>kedd</v>
      </c>
      <c r="E3" s="7" t="str">
        <f t="shared" si="0"/>
        <v>szerda</v>
      </c>
      <c r="F3" s="7" t="str">
        <f t="shared" si="0"/>
        <v>csütörtök</v>
      </c>
      <c r="G3" s="7" t="str">
        <f t="shared" si="0"/>
        <v>péntek</v>
      </c>
      <c r="H3" s="8" t="str">
        <f t="shared" si="0"/>
        <v>szombat</v>
      </c>
    </row>
    <row r="4" spans="1:9" s="27" customFormat="1" ht="24" customHeight="1" x14ac:dyDescent="0.3">
      <c r="A4" s="5"/>
      <c r="B4" s="30">
        <f t="array" ref="B4:H4">NapokÉsHetek+DATE(NaptáriÉv,2,1)-WEEKDAY(DATE(NaptáriÉv,2,1),(HétKezdete="Monday")+1)+1</f>
        <v>45319</v>
      </c>
      <c r="C4" s="30">
        <v>45320</v>
      </c>
      <c r="D4" s="30">
        <v>45321</v>
      </c>
      <c r="E4" s="30">
        <v>45322</v>
      </c>
      <c r="F4" s="30">
        <v>45323</v>
      </c>
      <c r="G4" s="30">
        <v>45324</v>
      </c>
      <c r="H4" s="31">
        <v>45325</v>
      </c>
    </row>
    <row r="5" spans="1:9" s="28" customFormat="1" ht="56.1" customHeight="1" x14ac:dyDescent="0.3">
      <c r="A5" s="11"/>
      <c r="B5" s="10"/>
      <c r="C5" s="10"/>
      <c r="D5" s="10"/>
      <c r="E5" s="10"/>
      <c r="F5" s="10"/>
      <c r="G5" s="10" t="s">
        <v>6</v>
      </c>
      <c r="H5" s="10"/>
    </row>
    <row r="6" spans="1:9" s="27" customFormat="1" ht="24" customHeight="1" x14ac:dyDescent="0.3">
      <c r="A6" s="5"/>
      <c r="B6" s="30">
        <f t="array" ref="B6:H6">NapokÉsHetek+DATE(NaptáriÉv,2,1)-WEEKDAY(DATE(NaptáriÉv,2,1),(HétKezdete="Monday")+1)+8</f>
        <v>45326</v>
      </c>
      <c r="C6" s="30">
        <v>45327</v>
      </c>
      <c r="D6" s="30">
        <v>45328</v>
      </c>
      <c r="E6" s="30">
        <v>45329</v>
      </c>
      <c r="F6" s="30">
        <v>45330</v>
      </c>
      <c r="G6" s="30">
        <v>45331</v>
      </c>
      <c r="H6" s="30">
        <v>45332</v>
      </c>
    </row>
    <row r="7" spans="1:9" s="28" customFormat="1" ht="56.1" customHeight="1" x14ac:dyDescent="0.3">
      <c r="A7" s="11"/>
      <c r="B7" s="10"/>
      <c r="C7" s="10"/>
      <c r="D7" s="10"/>
      <c r="E7" s="10"/>
      <c r="F7" s="10"/>
      <c r="G7" s="10"/>
      <c r="H7" s="10"/>
    </row>
    <row r="8" spans="1:9" s="27" customFormat="1" ht="24" customHeight="1" x14ac:dyDescent="0.3">
      <c r="A8" s="5"/>
      <c r="B8" s="30">
        <f t="array" ref="B8:H8">NapokÉsHetek+DATE(NaptáriÉv,2,1)-WEEKDAY(DATE(NaptáriÉv,2,1),(HétKezdete="Monday")+1)+15</f>
        <v>45333</v>
      </c>
      <c r="C8" s="30">
        <v>45334</v>
      </c>
      <c r="D8" s="30">
        <v>45335</v>
      </c>
      <c r="E8" s="30">
        <v>45336</v>
      </c>
      <c r="F8" s="30">
        <v>45337</v>
      </c>
      <c r="G8" s="30">
        <v>45338</v>
      </c>
      <c r="H8" s="30">
        <v>45339</v>
      </c>
    </row>
    <row r="9" spans="1:9" s="28" customFormat="1" ht="56.1" customHeight="1" x14ac:dyDescent="0.3">
      <c r="A9" s="11"/>
      <c r="B9" s="10"/>
      <c r="C9" s="10"/>
      <c r="D9" s="10"/>
      <c r="E9" s="10"/>
      <c r="F9" s="10"/>
      <c r="G9" s="10" t="s">
        <v>6</v>
      </c>
      <c r="H9" s="10"/>
    </row>
    <row r="10" spans="1:9" s="27" customFormat="1" ht="24" customHeight="1" x14ac:dyDescent="0.3">
      <c r="A10" s="5"/>
      <c r="B10" s="30">
        <f t="array" ref="B10:H10">NapokÉsHetek+DATE(NaptáriÉv,2,1)-WEEKDAY(DATE(NaptáriÉv,2,1),(HétKezdete="Monday")+1)+22</f>
        <v>45340</v>
      </c>
      <c r="C10" s="30">
        <v>45341</v>
      </c>
      <c r="D10" s="30">
        <v>45342</v>
      </c>
      <c r="E10" s="30">
        <v>45343</v>
      </c>
      <c r="F10" s="30">
        <v>45344</v>
      </c>
      <c r="G10" s="30">
        <v>45345</v>
      </c>
      <c r="H10" s="30">
        <v>45346</v>
      </c>
    </row>
    <row r="11" spans="1:9" s="28" customFormat="1" ht="56.1" customHeight="1" x14ac:dyDescent="0.3">
      <c r="A11" s="11"/>
      <c r="B11" s="10"/>
      <c r="C11" s="10"/>
      <c r="D11" s="10"/>
      <c r="E11" s="10"/>
      <c r="F11" s="10"/>
      <c r="G11" s="10" t="s">
        <v>6</v>
      </c>
      <c r="H11" s="10"/>
    </row>
    <row r="12" spans="1:9" s="27" customFormat="1" ht="24" customHeight="1" x14ac:dyDescent="0.3">
      <c r="A12" s="5"/>
      <c r="B12" s="30">
        <f t="array" ref="B12:H12">NapokÉsHetek+DATE(NaptáriÉv,2,1)-WEEKDAY(DATE(NaptáriÉv,2,1),(HétKezdete="Monday")+1)+29</f>
        <v>45347</v>
      </c>
      <c r="C12" s="30">
        <v>45348</v>
      </c>
      <c r="D12" s="30">
        <v>45349</v>
      </c>
      <c r="E12" s="30">
        <v>45350</v>
      </c>
      <c r="F12" s="30">
        <v>45351</v>
      </c>
      <c r="G12" s="30">
        <v>45352</v>
      </c>
      <c r="H12" s="30">
        <v>45353</v>
      </c>
    </row>
    <row r="13" spans="1:9" s="28" customFormat="1" ht="56.1" customHeight="1" x14ac:dyDescent="0.3">
      <c r="A13" s="11"/>
      <c r="B13" s="10"/>
      <c r="C13" s="10"/>
      <c r="D13" s="10"/>
      <c r="E13" s="10"/>
      <c r="F13" s="10"/>
      <c r="G13" s="10"/>
      <c r="H13" s="10"/>
    </row>
    <row r="14" spans="1:9" s="27" customFormat="1" ht="24" customHeight="1" x14ac:dyDescent="0.3">
      <c r="A14" s="5"/>
      <c r="B14" s="30">
        <f t="array" ref="B14:C14">NapokÉsHetek+DATE(NaptáriÉv,2,1)-WEEKDAY(DATE(NaptáriÉv,2,1),(HétKezdete="Monday")+1)+36</f>
        <v>45354</v>
      </c>
      <c r="C14" s="30">
        <v>45355</v>
      </c>
      <c r="D14" s="36" t="s">
        <v>0</v>
      </c>
      <c r="E14" s="36"/>
      <c r="F14" s="36"/>
      <c r="G14" s="36"/>
      <c r="H14" s="37"/>
    </row>
    <row r="15" spans="1:9" s="28" customFormat="1" ht="56.1" customHeight="1" x14ac:dyDescent="0.3">
      <c r="A15" s="11"/>
      <c r="B15" s="10"/>
      <c r="C15" s="10"/>
      <c r="D15" s="38"/>
      <c r="E15" s="38"/>
      <c r="F15" s="38"/>
      <c r="G15" s="38"/>
      <c r="H15" s="39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showErrorMessage="1" prompt="Február havi naptár" sqref="A1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59999389629810485"/>
    <pageSetUpPr fitToPage="1"/>
  </sheetPr>
  <dimension ref="A1:I15"/>
  <sheetViews>
    <sheetView showGridLines="0" showRowColHeaders="0" topLeftCell="A7" zoomScaleNormal="100" workbookViewId="0">
      <selection activeCell="G11" sqref="G11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1</v>
      </c>
    </row>
    <row r="2" spans="1:9" ht="96" customHeight="1" x14ac:dyDescent="0.3">
      <c r="A2" s="1"/>
      <c r="B2" s="41" t="str">
        <f>"Március "&amp;NaptáriÉv</f>
        <v>Március 2024</v>
      </c>
      <c r="C2" s="41"/>
      <c r="D2" s="41"/>
      <c r="E2" s="3"/>
      <c r="F2" s="3"/>
      <c r="G2" s="3"/>
      <c r="H2" s="4"/>
    </row>
    <row r="3" spans="1:9" s="27" customFormat="1" ht="24" customHeight="1" x14ac:dyDescent="0.3">
      <c r="A3" s="9"/>
      <c r="B3" s="17" t="str">
        <f>HétKezdete</f>
        <v>vasárnap</v>
      </c>
      <c r="C3" s="18" t="str">
        <f t="shared" ref="C3:H3" si="0">TEXT(C4,"nnnn")</f>
        <v>hétfő</v>
      </c>
      <c r="D3" s="18" t="str">
        <f t="shared" si="0"/>
        <v>kedd</v>
      </c>
      <c r="E3" s="18" t="str">
        <f t="shared" si="0"/>
        <v>szerda</v>
      </c>
      <c r="F3" s="18" t="str">
        <f t="shared" si="0"/>
        <v>csütörtök</v>
      </c>
      <c r="G3" s="18" t="str">
        <f t="shared" si="0"/>
        <v>péntek</v>
      </c>
      <c r="H3" s="19" t="str">
        <f t="shared" si="0"/>
        <v>szombat</v>
      </c>
    </row>
    <row r="4" spans="1:9" s="27" customFormat="1" ht="24" customHeight="1" x14ac:dyDescent="0.3">
      <c r="A4" s="5"/>
      <c r="B4" s="34">
        <f t="array" ref="B4:H4">NapokÉsHetek+DATE(NaptáriÉv,3,1)-WEEKDAY(DATE(NaptáriÉv,3,1),(HétKezdete="Monday")+1)+1</f>
        <v>45347</v>
      </c>
      <c r="C4" s="34">
        <v>45348</v>
      </c>
      <c r="D4" s="34">
        <v>45349</v>
      </c>
      <c r="E4" s="34">
        <v>45350</v>
      </c>
      <c r="F4" s="34">
        <v>45351</v>
      </c>
      <c r="G4" s="34">
        <v>45352</v>
      </c>
      <c r="H4" s="34">
        <v>45353</v>
      </c>
    </row>
    <row r="5" spans="1:9" s="28" customFormat="1" ht="56.1" customHeight="1" x14ac:dyDescent="0.3">
      <c r="A5" s="11"/>
      <c r="B5" s="20"/>
      <c r="C5" s="20"/>
      <c r="D5" s="20"/>
      <c r="E5" s="20"/>
      <c r="F5" s="20"/>
      <c r="G5" s="20"/>
      <c r="H5" s="20"/>
    </row>
    <row r="6" spans="1:9" s="27" customFormat="1" ht="24" customHeight="1" x14ac:dyDescent="0.3">
      <c r="A6" s="5"/>
      <c r="B6" s="34">
        <f t="array" ref="B6:H6">NapokÉsHetek+DATE(NaptáriÉv,3,1)-WEEKDAY(DATE(NaptáriÉv,3,1),(HétKezdete="Monday")+1)+8</f>
        <v>45354</v>
      </c>
      <c r="C6" s="34">
        <v>45355</v>
      </c>
      <c r="D6" s="34">
        <v>45356</v>
      </c>
      <c r="E6" s="34">
        <v>45357</v>
      </c>
      <c r="F6" s="34">
        <v>45358</v>
      </c>
      <c r="G6" s="34">
        <v>45359</v>
      </c>
      <c r="H6" s="34">
        <v>45360</v>
      </c>
    </row>
    <row r="7" spans="1:9" s="28" customFormat="1" ht="56.1" customHeight="1" x14ac:dyDescent="0.3">
      <c r="A7" s="11"/>
      <c r="B7" s="20"/>
      <c r="C7" s="20"/>
      <c r="D7" s="20"/>
      <c r="E7" s="20"/>
      <c r="F7" s="20"/>
      <c r="G7" s="10" t="s">
        <v>6</v>
      </c>
      <c r="H7" s="20"/>
    </row>
    <row r="8" spans="1:9" s="27" customFormat="1" ht="24" customHeight="1" x14ac:dyDescent="0.3">
      <c r="A8" s="5"/>
      <c r="B8" s="34">
        <f t="array" ref="B8:H8">NapokÉsHetek+DATE(NaptáriÉv,3,1)-WEEKDAY(DATE(NaptáriÉv,3,1),(HétKezdete="Monday")+1)+15</f>
        <v>45361</v>
      </c>
      <c r="C8" s="34">
        <v>45362</v>
      </c>
      <c r="D8" s="34">
        <v>45363</v>
      </c>
      <c r="E8" s="34">
        <v>45364</v>
      </c>
      <c r="F8" s="34">
        <v>45365</v>
      </c>
      <c r="G8" s="34">
        <v>45366</v>
      </c>
      <c r="H8" s="34">
        <v>45367</v>
      </c>
    </row>
    <row r="9" spans="1:9" s="28" customFormat="1" ht="56.1" customHeight="1" x14ac:dyDescent="0.3">
      <c r="A9" s="11"/>
      <c r="B9" s="20"/>
      <c r="C9" s="20"/>
      <c r="D9" s="20"/>
      <c r="E9" s="20"/>
      <c r="F9" s="20"/>
      <c r="G9" s="20"/>
      <c r="H9" s="20"/>
    </row>
    <row r="10" spans="1:9" s="27" customFormat="1" ht="24" customHeight="1" x14ac:dyDescent="0.3">
      <c r="A10" s="5"/>
      <c r="B10" s="34">
        <f t="array" ref="B10:H10">NapokÉsHetek+DATE(NaptáriÉv,3,1)-WEEKDAY(DATE(NaptáriÉv,3,1),(HétKezdete="Monday")+1)+22</f>
        <v>45368</v>
      </c>
      <c r="C10" s="34">
        <v>45369</v>
      </c>
      <c r="D10" s="34">
        <v>45370</v>
      </c>
      <c r="E10" s="34">
        <v>45371</v>
      </c>
      <c r="F10" s="34">
        <v>45372</v>
      </c>
      <c r="G10" s="34">
        <v>45373</v>
      </c>
      <c r="H10" s="34">
        <v>45374</v>
      </c>
    </row>
    <row r="11" spans="1:9" s="28" customFormat="1" ht="56.1" customHeight="1" x14ac:dyDescent="0.3">
      <c r="A11" s="11"/>
      <c r="B11" s="20"/>
      <c r="C11" s="20"/>
      <c r="D11" s="20"/>
      <c r="E11" s="20"/>
      <c r="F11" s="20"/>
      <c r="G11" s="10" t="s">
        <v>6</v>
      </c>
      <c r="H11" s="20"/>
    </row>
    <row r="12" spans="1:9" s="27" customFormat="1" ht="24" customHeight="1" x14ac:dyDescent="0.3">
      <c r="A12" s="5"/>
      <c r="B12" s="34">
        <f t="array" ref="B12:H12">NapokÉsHetek+DATE(NaptáriÉv,3,1)-WEEKDAY(DATE(NaptáriÉv,3,1),(HétKezdete="Monday")+1)+29</f>
        <v>45375</v>
      </c>
      <c r="C12" s="34">
        <v>45376</v>
      </c>
      <c r="D12" s="34">
        <v>45377</v>
      </c>
      <c r="E12" s="34">
        <v>45378</v>
      </c>
      <c r="F12" s="34">
        <v>45379</v>
      </c>
      <c r="G12" s="34">
        <v>45380</v>
      </c>
      <c r="H12" s="34">
        <v>45381</v>
      </c>
    </row>
    <row r="13" spans="1:9" s="28" customFormat="1" ht="56.1" customHeight="1" x14ac:dyDescent="0.3">
      <c r="A13" s="11"/>
      <c r="B13" s="20"/>
      <c r="C13" s="20"/>
      <c r="D13" s="20"/>
      <c r="E13" s="20"/>
      <c r="F13" s="20"/>
      <c r="G13" s="20"/>
      <c r="H13" s="20"/>
    </row>
    <row r="14" spans="1:9" s="27" customFormat="1" ht="24" customHeight="1" x14ac:dyDescent="0.3">
      <c r="A14" s="5"/>
      <c r="B14" s="34">
        <f t="array" ref="B14:C14">NapokÉsHetek+DATE(NaptáriÉv,3,1)-WEEKDAY(DATE(NaptáriÉv,3,1),(HétKezdete="Monday")+1)+36</f>
        <v>45382</v>
      </c>
      <c r="C14" s="34">
        <v>45383</v>
      </c>
      <c r="D14" s="42" t="s">
        <v>0</v>
      </c>
      <c r="E14" s="42"/>
      <c r="F14" s="42"/>
      <c r="G14" s="42"/>
      <c r="H14" s="43"/>
    </row>
    <row r="15" spans="1:9" s="28" customFormat="1" ht="56.1" customHeight="1" x14ac:dyDescent="0.3">
      <c r="A15" s="11"/>
      <c r="B15" s="20"/>
      <c r="C15" s="20"/>
      <c r="D15" s="44"/>
      <c r="E15" s="44"/>
      <c r="F15" s="44"/>
      <c r="G15" s="44"/>
      <c r="H15" s="45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árc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Automatikusan megállapított hétköznap" sqref="C3:H3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59999389629810485"/>
    <pageSetUpPr fitToPage="1"/>
  </sheetPr>
  <dimension ref="A1:I15"/>
  <sheetViews>
    <sheetView showGridLines="0" showRowColHeaders="0" workbookViewId="0">
      <selection activeCell="D8" sqref="D8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1</v>
      </c>
    </row>
    <row r="2" spans="1:9" ht="96" customHeight="1" x14ac:dyDescent="0.3">
      <c r="A2" s="1"/>
      <c r="B2" s="41" t="str">
        <f>"Április "&amp;NaptáriÉv</f>
        <v>Április 2024</v>
      </c>
      <c r="C2" s="41"/>
      <c r="D2" s="41"/>
      <c r="E2" s="3"/>
      <c r="F2" s="3"/>
      <c r="G2" s="3"/>
      <c r="H2" s="4"/>
    </row>
    <row r="3" spans="1:9" s="27" customFormat="1" ht="24" customHeight="1" x14ac:dyDescent="0.3">
      <c r="A3" s="9"/>
      <c r="B3" s="17" t="str">
        <f>HétKezdete</f>
        <v>vasárnap</v>
      </c>
      <c r="C3" s="18" t="str">
        <f t="shared" ref="C3:H3" si="0">TEXT(C4,"nnnn")</f>
        <v>hétfő</v>
      </c>
      <c r="D3" s="18" t="str">
        <f t="shared" si="0"/>
        <v>kedd</v>
      </c>
      <c r="E3" s="18" t="str">
        <f t="shared" si="0"/>
        <v>szerda</v>
      </c>
      <c r="F3" s="18" t="str">
        <f t="shared" si="0"/>
        <v>csütörtök</v>
      </c>
      <c r="G3" s="18" t="str">
        <f t="shared" si="0"/>
        <v>péntek</v>
      </c>
      <c r="H3" s="19" t="str">
        <f t="shared" si="0"/>
        <v>szombat</v>
      </c>
    </row>
    <row r="4" spans="1:9" s="27" customFormat="1" ht="24" customHeight="1" x14ac:dyDescent="0.3">
      <c r="A4" s="5"/>
      <c r="B4" s="34">
        <f t="array" ref="B4:H4">NapokÉsHetek+DATE(NaptáriÉv,4,1)-WEEKDAY(DATE(NaptáriÉv,4,1),(HétKezdete="Monday")+1)+1</f>
        <v>45382</v>
      </c>
      <c r="C4" s="34">
        <v>45383</v>
      </c>
      <c r="D4" s="34">
        <v>45384</v>
      </c>
      <c r="E4" s="34">
        <v>45385</v>
      </c>
      <c r="F4" s="34">
        <v>45386</v>
      </c>
      <c r="G4" s="34">
        <v>45387</v>
      </c>
      <c r="H4" s="34">
        <v>45388</v>
      </c>
    </row>
    <row r="5" spans="1:9" s="28" customFormat="1" ht="56.1" customHeight="1" x14ac:dyDescent="0.3">
      <c r="A5" s="11"/>
      <c r="B5" s="20"/>
      <c r="C5" s="20"/>
      <c r="D5" s="20"/>
      <c r="E5" s="20"/>
      <c r="F5" s="20"/>
      <c r="G5" s="10" t="s">
        <v>6</v>
      </c>
      <c r="H5" s="20"/>
    </row>
    <row r="6" spans="1:9" s="27" customFormat="1" ht="24" customHeight="1" x14ac:dyDescent="0.3">
      <c r="A6" s="5"/>
      <c r="B6" s="34">
        <f t="array" ref="B6:H6">NapokÉsHetek+DATE(NaptáriÉv,4,1)-WEEKDAY(DATE(NaptáriÉv,4,1),(HétKezdete="Monday")+1)+8</f>
        <v>45389</v>
      </c>
      <c r="C6" s="34">
        <v>45390</v>
      </c>
      <c r="D6" s="34">
        <v>45391</v>
      </c>
      <c r="E6" s="34">
        <v>45392</v>
      </c>
      <c r="F6" s="34">
        <v>45393</v>
      </c>
      <c r="G6" s="34">
        <v>45394</v>
      </c>
      <c r="H6" s="34">
        <v>45395</v>
      </c>
    </row>
    <row r="7" spans="1:9" s="28" customFormat="1" ht="56.1" customHeight="1" x14ac:dyDescent="0.3">
      <c r="A7" s="11"/>
      <c r="B7" s="20"/>
      <c r="C7" s="20"/>
      <c r="D7" s="20"/>
      <c r="E7" s="20"/>
      <c r="F7" s="20"/>
      <c r="G7" s="20"/>
      <c r="H7" s="20"/>
    </row>
    <row r="8" spans="1:9" s="27" customFormat="1" ht="24" customHeight="1" x14ac:dyDescent="0.3">
      <c r="A8" s="5"/>
      <c r="B8" s="34">
        <f t="array" ref="B8:H8">NapokÉsHetek+DATE(NaptáriÉv,4,1)-WEEKDAY(DATE(NaptáriÉv,4,1),(HétKezdete="Monday")+1)+15</f>
        <v>45396</v>
      </c>
      <c r="C8" s="34">
        <v>45397</v>
      </c>
      <c r="D8" s="34">
        <v>45398</v>
      </c>
      <c r="E8" s="34">
        <v>45399</v>
      </c>
      <c r="F8" s="34">
        <v>45400</v>
      </c>
      <c r="G8" s="34">
        <v>45401</v>
      </c>
      <c r="H8" s="34">
        <v>45402</v>
      </c>
    </row>
    <row r="9" spans="1:9" s="28" customFormat="1" ht="56.1" customHeight="1" x14ac:dyDescent="0.3">
      <c r="A9" s="11"/>
      <c r="B9" s="20"/>
      <c r="C9" s="20"/>
      <c r="D9" s="20" t="s">
        <v>10</v>
      </c>
      <c r="E9" s="20" t="s">
        <v>10</v>
      </c>
      <c r="F9" s="20" t="s">
        <v>11</v>
      </c>
      <c r="G9" s="10" t="s">
        <v>6</v>
      </c>
      <c r="H9" s="20"/>
    </row>
    <row r="10" spans="1:9" s="27" customFormat="1" ht="24" customHeight="1" x14ac:dyDescent="0.3">
      <c r="A10" s="5"/>
      <c r="B10" s="34">
        <f t="array" ref="B10:H10">NapokÉsHetek+DATE(NaptáriÉv,4,1)-WEEKDAY(DATE(NaptáriÉv,4,1),(HétKezdete="Monday")+1)+22</f>
        <v>45403</v>
      </c>
      <c r="C10" s="34">
        <v>45404</v>
      </c>
      <c r="D10" s="34">
        <v>45405</v>
      </c>
      <c r="E10" s="34">
        <v>45406</v>
      </c>
      <c r="F10" s="34">
        <v>45407</v>
      </c>
      <c r="G10" s="34">
        <v>45408</v>
      </c>
      <c r="H10" s="34">
        <v>45409</v>
      </c>
    </row>
    <row r="11" spans="1:9" s="28" customFormat="1" ht="56.1" customHeight="1" x14ac:dyDescent="0.3">
      <c r="A11" s="11"/>
      <c r="B11" s="20"/>
      <c r="C11" s="20"/>
      <c r="D11" s="20"/>
      <c r="E11" s="20"/>
      <c r="F11" s="20"/>
      <c r="G11" s="10" t="s">
        <v>6</v>
      </c>
      <c r="H11" s="20"/>
    </row>
    <row r="12" spans="1:9" s="27" customFormat="1" ht="24" customHeight="1" x14ac:dyDescent="0.3">
      <c r="A12" s="5"/>
      <c r="B12" s="34">
        <f t="array" ref="B12:H12">NapokÉsHetek+DATE(NaptáriÉv,4,1)-WEEKDAY(DATE(NaptáriÉv,4,1),(HétKezdete="Monday")+1)+29</f>
        <v>45410</v>
      </c>
      <c r="C12" s="34">
        <v>45411</v>
      </c>
      <c r="D12" s="34">
        <v>45412</v>
      </c>
      <c r="E12" s="34">
        <v>45413</v>
      </c>
      <c r="F12" s="34">
        <v>45414</v>
      </c>
      <c r="G12" s="34">
        <v>45415</v>
      </c>
      <c r="H12" s="34">
        <v>45416</v>
      </c>
    </row>
    <row r="13" spans="1:9" s="28" customFormat="1" ht="56.1" customHeight="1" x14ac:dyDescent="0.3">
      <c r="A13" s="11"/>
      <c r="B13" s="20"/>
      <c r="C13" s="20"/>
      <c r="D13" s="20"/>
      <c r="E13" s="20"/>
      <c r="F13" s="20"/>
      <c r="G13" s="20"/>
      <c r="H13" s="20"/>
    </row>
    <row r="14" spans="1:9" s="27" customFormat="1" ht="24" customHeight="1" x14ac:dyDescent="0.3">
      <c r="A14" s="5"/>
      <c r="B14" s="34">
        <f t="array" ref="B14:C14">NapokÉsHetek+DATE(NaptáriÉv,4,1)-WEEKDAY(DATE(NaptáriÉv,4,1),(HétKezdete="Monday")+1)+36</f>
        <v>45417</v>
      </c>
      <c r="C14" s="34">
        <v>45418</v>
      </c>
      <c r="D14" s="42" t="s">
        <v>0</v>
      </c>
      <c r="E14" s="42"/>
      <c r="F14" s="42"/>
      <c r="G14" s="42"/>
      <c r="H14" s="43"/>
    </row>
    <row r="15" spans="1:9" s="28" customFormat="1" ht="56.1" customHeight="1" x14ac:dyDescent="0.3">
      <c r="A15" s="11"/>
      <c r="B15" s="20"/>
      <c r="C15" s="20"/>
      <c r="D15" s="44"/>
      <c r="E15" s="44"/>
      <c r="F15" s="44"/>
      <c r="G15" s="44"/>
      <c r="H15" s="45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Április havi naptár" sqref="A1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59999389629810485"/>
    <pageSetUpPr fitToPage="1"/>
  </sheetPr>
  <dimension ref="A1:I15"/>
  <sheetViews>
    <sheetView showGridLines="0" showRowColHeaders="0" topLeftCell="A4" workbookViewId="0">
      <selection activeCell="F13" sqref="F13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1</v>
      </c>
    </row>
    <row r="2" spans="1:9" ht="96" customHeight="1" x14ac:dyDescent="0.3">
      <c r="A2" s="1"/>
      <c r="B2" s="41" t="str">
        <f>"Május "&amp;NaptáriÉv</f>
        <v>Május 2024</v>
      </c>
      <c r="C2" s="41"/>
      <c r="D2" s="41"/>
      <c r="E2" s="3"/>
      <c r="F2" s="3"/>
      <c r="G2" s="3"/>
      <c r="H2" s="4"/>
    </row>
    <row r="3" spans="1:9" s="27" customFormat="1" ht="24" customHeight="1" x14ac:dyDescent="0.3">
      <c r="A3" s="9"/>
      <c r="B3" s="17" t="str">
        <f>HétKezdete</f>
        <v>vasárnap</v>
      </c>
      <c r="C3" s="18" t="str">
        <f t="shared" ref="C3:H3" si="0">TEXT(C4,"nnnn")</f>
        <v>hétfő</v>
      </c>
      <c r="D3" s="18" t="str">
        <f t="shared" si="0"/>
        <v>kedd</v>
      </c>
      <c r="E3" s="18" t="str">
        <f t="shared" si="0"/>
        <v>szerda</v>
      </c>
      <c r="F3" s="18" t="str">
        <f t="shared" si="0"/>
        <v>csütörtök</v>
      </c>
      <c r="G3" s="18" t="str">
        <f t="shared" si="0"/>
        <v>péntek</v>
      </c>
      <c r="H3" s="19" t="str">
        <f t="shared" si="0"/>
        <v>szombat</v>
      </c>
    </row>
    <row r="4" spans="1:9" s="27" customFormat="1" ht="24" customHeight="1" x14ac:dyDescent="0.3">
      <c r="A4" s="5"/>
      <c r="B4" s="34">
        <f t="array" ref="B4:H4">NapokÉsHetek+DATE(NaptáriÉv,5,1)-WEEKDAY(DATE(NaptáriÉv,5,1),(HétKezdete="Monday")+1)+1</f>
        <v>45410</v>
      </c>
      <c r="C4" s="34">
        <v>45411</v>
      </c>
      <c r="D4" s="34">
        <v>45412</v>
      </c>
      <c r="E4" s="34">
        <v>45413</v>
      </c>
      <c r="F4" s="34">
        <v>45414</v>
      </c>
      <c r="G4" s="34">
        <v>45415</v>
      </c>
      <c r="H4" s="34">
        <v>45416</v>
      </c>
    </row>
    <row r="5" spans="1:9" s="28" customFormat="1" ht="56.1" customHeight="1" x14ac:dyDescent="0.3">
      <c r="A5" s="11"/>
      <c r="B5" s="20"/>
      <c r="C5" s="20"/>
      <c r="D5" s="20"/>
      <c r="E5" s="20"/>
      <c r="F5" s="20"/>
      <c r="G5" s="10" t="s">
        <v>6</v>
      </c>
      <c r="H5" s="20"/>
    </row>
    <row r="6" spans="1:9" s="27" customFormat="1" ht="24" customHeight="1" x14ac:dyDescent="0.3">
      <c r="A6" s="5"/>
      <c r="B6" s="34">
        <f t="array" ref="B6:H6">NapokÉsHetek+DATE(NaptáriÉv,5,1)-WEEKDAY(DATE(NaptáriÉv,5,1),(HétKezdete="Monday")+1)+8</f>
        <v>45417</v>
      </c>
      <c r="C6" s="34">
        <v>45418</v>
      </c>
      <c r="D6" s="34">
        <v>45419</v>
      </c>
      <c r="E6" s="34">
        <v>45420</v>
      </c>
      <c r="F6" s="34">
        <v>45421</v>
      </c>
      <c r="G6" s="34">
        <v>45422</v>
      </c>
      <c r="H6" s="34">
        <v>45423</v>
      </c>
    </row>
    <row r="7" spans="1:9" s="28" customFormat="1" ht="56.1" customHeight="1" x14ac:dyDescent="0.3">
      <c r="A7" s="11"/>
      <c r="B7" s="20"/>
      <c r="C7" s="20"/>
      <c r="D7" s="20"/>
      <c r="E7" s="20"/>
      <c r="F7" s="20"/>
      <c r="G7" s="10" t="s">
        <v>6</v>
      </c>
      <c r="H7" s="20"/>
    </row>
    <row r="8" spans="1:9" s="27" customFormat="1" ht="24" customHeight="1" x14ac:dyDescent="0.3">
      <c r="A8" s="5"/>
      <c r="B8" s="34">
        <f t="array" ref="B8:H8">NapokÉsHetek+DATE(NaptáriÉv,5,1)-WEEKDAY(DATE(NaptáriÉv,5,1),(HétKezdete="Monday")+1)+15</f>
        <v>45424</v>
      </c>
      <c r="C8" s="34">
        <v>45425</v>
      </c>
      <c r="D8" s="34">
        <v>45426</v>
      </c>
      <c r="E8" s="34">
        <v>45427</v>
      </c>
      <c r="F8" s="34">
        <v>45428</v>
      </c>
      <c r="G8" s="34">
        <v>45429</v>
      </c>
      <c r="H8" s="34">
        <v>45430</v>
      </c>
    </row>
    <row r="9" spans="1:9" s="28" customFormat="1" ht="56.1" customHeight="1" x14ac:dyDescent="0.3">
      <c r="A9" s="11"/>
      <c r="B9" s="20"/>
      <c r="C9" s="20"/>
      <c r="D9" s="20" t="s">
        <v>17</v>
      </c>
      <c r="E9" s="20"/>
      <c r="F9" s="20"/>
      <c r="G9" s="10" t="s">
        <v>6</v>
      </c>
      <c r="H9" s="20"/>
    </row>
    <row r="10" spans="1:9" s="27" customFormat="1" ht="24" customHeight="1" x14ac:dyDescent="0.3">
      <c r="A10" s="5"/>
      <c r="B10" s="34">
        <f t="array" ref="B10:H10">NapokÉsHetek+DATE(NaptáriÉv,5,1)-WEEKDAY(DATE(NaptáriÉv,5,1),(HétKezdete="Monday")+1)+22</f>
        <v>45431</v>
      </c>
      <c r="C10" s="34">
        <v>45432</v>
      </c>
      <c r="D10" s="34">
        <v>45433</v>
      </c>
      <c r="E10" s="34">
        <v>45434</v>
      </c>
      <c r="F10" s="34">
        <v>45435</v>
      </c>
      <c r="G10" s="34">
        <v>45436</v>
      </c>
      <c r="H10" s="34">
        <v>45437</v>
      </c>
    </row>
    <row r="11" spans="1:9" s="28" customFormat="1" ht="56.1" customHeight="1" x14ac:dyDescent="0.3">
      <c r="A11" s="11"/>
      <c r="B11" s="20"/>
      <c r="C11" s="20"/>
      <c r="D11" s="20" t="s">
        <v>18</v>
      </c>
      <c r="E11" s="20"/>
      <c r="F11" s="20"/>
      <c r="G11" s="10" t="s">
        <v>6</v>
      </c>
      <c r="H11" s="20"/>
    </row>
    <row r="12" spans="1:9" s="27" customFormat="1" ht="24" customHeight="1" x14ac:dyDescent="0.3">
      <c r="A12" s="5"/>
      <c r="B12" s="34">
        <f t="array" ref="B12:H12">NapokÉsHetek+DATE(NaptáriÉv,5,1)-WEEKDAY(DATE(NaptáriÉv,5,1),(HétKezdete="Monday")+1)+29</f>
        <v>45438</v>
      </c>
      <c r="C12" s="34">
        <v>45439</v>
      </c>
      <c r="D12" s="34">
        <v>45440</v>
      </c>
      <c r="E12" s="34">
        <v>45441</v>
      </c>
      <c r="F12" s="34">
        <v>45442</v>
      </c>
      <c r="G12" s="34">
        <v>45443</v>
      </c>
      <c r="H12" s="34">
        <v>45444</v>
      </c>
    </row>
    <row r="13" spans="1:9" s="28" customFormat="1" ht="56.1" customHeight="1" x14ac:dyDescent="0.3">
      <c r="A13" s="11"/>
      <c r="B13" s="20"/>
      <c r="C13" s="20"/>
      <c r="D13" s="20"/>
      <c r="E13" s="20"/>
      <c r="F13" s="20"/>
      <c r="G13" s="10" t="s">
        <v>6</v>
      </c>
      <c r="H13" s="20"/>
    </row>
    <row r="14" spans="1:9" s="27" customFormat="1" ht="24" customHeight="1" x14ac:dyDescent="0.3">
      <c r="A14" s="5"/>
      <c r="B14" s="34">
        <f t="array" ref="B14:C14">NapokÉsHetek+DATE(NaptáriÉv,5,1)-WEEKDAY(DATE(NaptáriÉv,5,1),(HétKezdete="Monday")+1)+36</f>
        <v>45445</v>
      </c>
      <c r="C14" s="34">
        <v>45446</v>
      </c>
      <c r="D14" s="42" t="s">
        <v>0</v>
      </c>
      <c r="E14" s="42"/>
      <c r="F14" s="42"/>
      <c r="G14" s="42"/>
      <c r="H14" s="43"/>
    </row>
    <row r="15" spans="1:9" s="28" customFormat="1" ht="56.1" customHeight="1" x14ac:dyDescent="0.3">
      <c r="A15" s="11"/>
      <c r="B15" s="20"/>
      <c r="C15" s="20"/>
      <c r="D15" s="44"/>
      <c r="E15" s="44"/>
      <c r="F15" s="44"/>
      <c r="G15" s="44"/>
      <c r="H15" s="45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Május havi naptár" sqref="A1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59999389629810485"/>
    <pageSetUpPr fitToPage="1"/>
  </sheetPr>
  <dimension ref="A1:I15"/>
  <sheetViews>
    <sheetView showGridLines="0" showRowColHeaders="0" topLeftCell="A4" zoomScaleNormal="100" workbookViewId="0">
      <selection activeCell="D14" sqref="D14:H14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1</v>
      </c>
    </row>
    <row r="2" spans="1:9" ht="96" customHeight="1" x14ac:dyDescent="0.3">
      <c r="A2" s="1"/>
      <c r="B2" s="46" t="str">
        <f>"Június "&amp;NaptáriÉv</f>
        <v>Június 2024</v>
      </c>
      <c r="C2" s="46"/>
      <c r="D2" s="46"/>
      <c r="E2" s="3"/>
      <c r="F2" s="3"/>
      <c r="G2" s="3"/>
      <c r="H2" s="4"/>
    </row>
    <row r="3" spans="1:9" s="27" customFormat="1" ht="24" customHeight="1" x14ac:dyDescent="0.3">
      <c r="A3" s="9"/>
      <c r="B3" s="21" t="str">
        <f>HétKezdete</f>
        <v>vasárnap</v>
      </c>
      <c r="C3" s="22" t="str">
        <f t="shared" ref="C3:H3" si="0">TEXT(C4,"nnnn")</f>
        <v>hétfő</v>
      </c>
      <c r="D3" s="22" t="str">
        <f t="shared" si="0"/>
        <v>kedd</v>
      </c>
      <c r="E3" s="22" t="str">
        <f t="shared" si="0"/>
        <v>szerda</v>
      </c>
      <c r="F3" s="22" t="str">
        <f t="shared" si="0"/>
        <v>csütörtök</v>
      </c>
      <c r="G3" s="22" t="str">
        <f t="shared" si="0"/>
        <v>péntek</v>
      </c>
      <c r="H3" s="23" t="str">
        <f t="shared" si="0"/>
        <v>szombat</v>
      </c>
    </row>
    <row r="4" spans="1:9" s="27" customFormat="1" ht="24" customHeight="1" x14ac:dyDescent="0.3">
      <c r="A4" s="5"/>
      <c r="B4" s="33">
        <f t="array" ref="B4:H4">NapokÉsHetek+DATE(NaptáriÉv,6,1)-WEEKDAY(DATE(NaptáriÉv,6,1),(HétKezdete="Monday")+1)+1</f>
        <v>45438</v>
      </c>
      <c r="C4" s="33">
        <v>45439</v>
      </c>
      <c r="D4" s="33">
        <v>45440</v>
      </c>
      <c r="E4" s="33">
        <v>45441</v>
      </c>
      <c r="F4" s="33">
        <v>45442</v>
      </c>
      <c r="G4" s="33">
        <v>45443</v>
      </c>
      <c r="H4" s="33">
        <v>45444</v>
      </c>
    </row>
    <row r="5" spans="1:9" s="28" customFormat="1" ht="56.1" customHeight="1" x14ac:dyDescent="0.3">
      <c r="A5" s="11"/>
      <c r="B5" s="24"/>
      <c r="C5" s="24"/>
      <c r="D5" s="24"/>
      <c r="E5" s="24"/>
      <c r="F5" s="24"/>
      <c r="G5" s="24"/>
      <c r="H5" s="24"/>
    </row>
    <row r="6" spans="1:9" s="27" customFormat="1" ht="24" customHeight="1" x14ac:dyDescent="0.3">
      <c r="A6" s="5"/>
      <c r="B6" s="33">
        <f t="array" ref="B6:H6">NapokÉsHetek+DATE(NaptáriÉv,6,1)-WEEKDAY(DATE(NaptáriÉv,6,1),(HétKezdete="Monday")+1)+8</f>
        <v>45445</v>
      </c>
      <c r="C6" s="33">
        <v>45446</v>
      </c>
      <c r="D6" s="33">
        <v>45447</v>
      </c>
      <c r="E6" s="33">
        <v>45448</v>
      </c>
      <c r="F6" s="33">
        <v>45449</v>
      </c>
      <c r="G6" s="33">
        <v>45450</v>
      </c>
      <c r="H6" s="33">
        <v>45451</v>
      </c>
    </row>
    <row r="7" spans="1:9" s="28" customFormat="1" ht="56.1" customHeight="1" x14ac:dyDescent="0.3">
      <c r="A7" s="11"/>
      <c r="B7" s="24"/>
      <c r="C7" s="24"/>
      <c r="D7" s="24" t="s">
        <v>13</v>
      </c>
      <c r="E7" s="24"/>
      <c r="F7" s="24"/>
      <c r="G7" s="24"/>
      <c r="H7" s="24"/>
    </row>
    <row r="8" spans="1:9" s="27" customFormat="1" ht="24" customHeight="1" x14ac:dyDescent="0.3">
      <c r="A8" s="5"/>
      <c r="B8" s="33">
        <f t="array" ref="B8:H8">NapokÉsHetek+DATE(NaptáriÉv,6,1)-WEEKDAY(DATE(NaptáriÉv,6,1),(HétKezdete="Monday")+1)+15</f>
        <v>45452</v>
      </c>
      <c r="C8" s="33">
        <v>45453</v>
      </c>
      <c r="D8" s="33">
        <v>45454</v>
      </c>
      <c r="E8" s="33">
        <v>45455</v>
      </c>
      <c r="F8" s="33">
        <v>45456</v>
      </c>
      <c r="G8" s="33">
        <v>45457</v>
      </c>
      <c r="H8" s="33">
        <v>45458</v>
      </c>
    </row>
    <row r="9" spans="1:9" s="28" customFormat="1" ht="56.1" customHeight="1" x14ac:dyDescent="0.3">
      <c r="A9" s="11"/>
      <c r="B9" s="24"/>
      <c r="C9" s="24"/>
      <c r="D9" s="24"/>
      <c r="E9" s="24"/>
      <c r="F9" s="24"/>
      <c r="G9" s="10" t="s">
        <v>6</v>
      </c>
      <c r="H9" s="24"/>
    </row>
    <row r="10" spans="1:9" s="27" customFormat="1" ht="24" customHeight="1" x14ac:dyDescent="0.3">
      <c r="A10" s="5"/>
      <c r="B10" s="33">
        <f t="array" ref="B10:H10">NapokÉsHetek+DATE(NaptáriÉv,6,1)-WEEKDAY(DATE(NaptáriÉv,6,1),(HétKezdete="Monday")+1)+22</f>
        <v>45459</v>
      </c>
      <c r="C10" s="33">
        <v>45460</v>
      </c>
      <c r="D10" s="33">
        <v>45461</v>
      </c>
      <c r="E10" s="33">
        <v>45462</v>
      </c>
      <c r="F10" s="33">
        <v>45463</v>
      </c>
      <c r="G10" s="33">
        <v>45464</v>
      </c>
      <c r="H10" s="33">
        <v>45465</v>
      </c>
    </row>
    <row r="11" spans="1:9" s="28" customFormat="1" ht="56.1" customHeight="1" x14ac:dyDescent="0.3">
      <c r="A11" s="11"/>
      <c r="B11" s="24"/>
      <c r="C11" s="24"/>
      <c r="D11" s="24" t="s">
        <v>14</v>
      </c>
      <c r="E11" s="24"/>
      <c r="F11" s="24" t="s">
        <v>15</v>
      </c>
      <c r="G11" s="24"/>
      <c r="H11" s="24"/>
    </row>
    <row r="12" spans="1:9" s="27" customFormat="1" ht="24" customHeight="1" x14ac:dyDescent="0.3">
      <c r="A12" s="5"/>
      <c r="B12" s="33">
        <f t="array" ref="B12:H12">NapokÉsHetek+DATE(NaptáriÉv,6,1)-WEEKDAY(DATE(NaptáriÉv,6,1),(HétKezdete="Monday")+1)+29</f>
        <v>45466</v>
      </c>
      <c r="C12" s="33">
        <v>45467</v>
      </c>
      <c r="D12" s="33">
        <v>45468</v>
      </c>
      <c r="E12" s="33">
        <v>45469</v>
      </c>
      <c r="F12" s="33">
        <v>45470</v>
      </c>
      <c r="G12" s="33">
        <v>45471</v>
      </c>
      <c r="H12" s="33">
        <v>45472</v>
      </c>
    </row>
    <row r="13" spans="1:9" s="28" customFormat="1" ht="56.1" customHeight="1" x14ac:dyDescent="0.3">
      <c r="A13" s="11"/>
      <c r="B13" s="24"/>
      <c r="C13" s="24"/>
      <c r="D13" s="24" t="s">
        <v>16</v>
      </c>
      <c r="E13" s="24"/>
      <c r="F13" s="24"/>
      <c r="G13" s="24"/>
      <c r="H13" s="24"/>
    </row>
    <row r="14" spans="1:9" s="27" customFormat="1" ht="24" customHeight="1" x14ac:dyDescent="0.3">
      <c r="A14" s="5"/>
      <c r="B14" s="33">
        <f t="array" ref="B14:C14">NapokÉsHetek+DATE(NaptáriÉv,6,1)-WEEKDAY(DATE(NaptáriÉv,6,1),(HétKezdete="Monday")+1)+36</f>
        <v>45473</v>
      </c>
      <c r="C14" s="33">
        <v>45474</v>
      </c>
      <c r="D14" s="47" t="s">
        <v>0</v>
      </c>
      <c r="E14" s="47"/>
      <c r="F14" s="47"/>
      <c r="G14" s="47"/>
      <c r="H14" s="48"/>
    </row>
    <row r="15" spans="1:9" s="28" customFormat="1" ht="56.1" customHeight="1" x14ac:dyDescent="0.3">
      <c r="A15" s="11"/>
      <c r="B15" s="24"/>
      <c r="C15" s="24"/>
      <c r="D15" s="49"/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Jún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7" tint="0.59999389629810485"/>
    <pageSetUpPr fitToPage="1"/>
  </sheetPr>
  <dimension ref="A1:I15"/>
  <sheetViews>
    <sheetView showGridLines="0" showRowColHeaders="0" tabSelected="1" topLeftCell="A7" zoomScaleNormal="100" workbookViewId="0">
      <selection activeCell="O17" sqref="O17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1</v>
      </c>
    </row>
    <row r="2" spans="1:9" ht="96" customHeight="1" x14ac:dyDescent="0.3">
      <c r="A2" s="1"/>
      <c r="B2" s="46" t="str">
        <f>"Július "&amp;NaptáriÉv</f>
        <v>Július 2024</v>
      </c>
      <c r="C2" s="46"/>
      <c r="D2" s="46"/>
      <c r="E2" s="3"/>
      <c r="F2" s="3"/>
      <c r="G2" s="3"/>
      <c r="H2" s="4"/>
    </row>
    <row r="3" spans="1:9" s="27" customFormat="1" ht="24" customHeight="1" x14ac:dyDescent="0.3">
      <c r="A3" s="9"/>
      <c r="B3" s="21" t="str">
        <f>HétKezdete</f>
        <v>vasárnap</v>
      </c>
      <c r="C3" s="22" t="str">
        <f t="shared" ref="C3:H3" si="0">TEXT(C4,"nnnn")</f>
        <v>hétfő</v>
      </c>
      <c r="D3" s="22" t="str">
        <f t="shared" si="0"/>
        <v>kedd</v>
      </c>
      <c r="E3" s="22" t="str">
        <f t="shared" si="0"/>
        <v>szerda</v>
      </c>
      <c r="F3" s="22" t="str">
        <f t="shared" si="0"/>
        <v>csütörtök</v>
      </c>
      <c r="G3" s="22" t="str">
        <f t="shared" si="0"/>
        <v>péntek</v>
      </c>
      <c r="H3" s="23" t="str">
        <f t="shared" si="0"/>
        <v>szombat</v>
      </c>
    </row>
    <row r="4" spans="1:9" s="27" customFormat="1" ht="24" customHeight="1" x14ac:dyDescent="0.3">
      <c r="A4" s="5"/>
      <c r="B4" s="33">
        <f t="array" ref="B4:H4">NapokÉsHetek+DATE(NaptáriÉv,7,1)-WEEKDAY(DATE(NaptáriÉv,7,1),(HétKezdete="Monday")+1)+1</f>
        <v>45473</v>
      </c>
      <c r="C4" s="33">
        <v>45474</v>
      </c>
      <c r="D4" s="33">
        <v>45475</v>
      </c>
      <c r="E4" s="33">
        <v>45476</v>
      </c>
      <c r="F4" s="33">
        <v>45477</v>
      </c>
      <c r="G4" s="33">
        <v>45478</v>
      </c>
      <c r="H4" s="33">
        <v>45479</v>
      </c>
    </row>
    <row r="5" spans="1:9" s="28" customFormat="1" ht="56.1" customHeight="1" x14ac:dyDescent="0.3">
      <c r="A5" s="11"/>
      <c r="B5" s="24"/>
      <c r="C5" s="24"/>
      <c r="D5" s="24" t="s">
        <v>19</v>
      </c>
      <c r="E5" s="24"/>
      <c r="F5" s="24"/>
      <c r="G5" s="10" t="s">
        <v>6</v>
      </c>
      <c r="H5" s="24"/>
    </row>
    <row r="6" spans="1:9" s="27" customFormat="1" ht="24" customHeight="1" x14ac:dyDescent="0.3">
      <c r="A6" s="5"/>
      <c r="B6" s="33">
        <f t="array" ref="B6:H6">NapokÉsHetek+DATE(NaptáriÉv,7,1)-WEEKDAY(DATE(NaptáriÉv,7,1),(HétKezdete="Monday")+1)+8</f>
        <v>45480</v>
      </c>
      <c r="C6" s="33">
        <v>45481</v>
      </c>
      <c r="D6" s="33">
        <v>45482</v>
      </c>
      <c r="E6" s="33">
        <v>45483</v>
      </c>
      <c r="F6" s="33">
        <v>45484</v>
      </c>
      <c r="G6" s="33">
        <v>45485</v>
      </c>
      <c r="H6" s="33">
        <v>45486</v>
      </c>
    </row>
    <row r="7" spans="1:9" s="28" customFormat="1" ht="56.1" customHeight="1" x14ac:dyDescent="0.3">
      <c r="A7" s="11"/>
      <c r="B7" s="24"/>
      <c r="C7" s="24"/>
      <c r="D7" s="24" t="s">
        <v>22</v>
      </c>
      <c r="E7" s="24"/>
      <c r="F7" s="24"/>
      <c r="G7" s="24"/>
      <c r="H7" s="24"/>
    </row>
    <row r="8" spans="1:9" s="27" customFormat="1" ht="24" customHeight="1" x14ac:dyDescent="0.3">
      <c r="A8" s="5"/>
      <c r="B8" s="33">
        <f t="array" ref="B8:H8">NapokÉsHetek+DATE(NaptáriÉv,7,1)-WEEKDAY(DATE(NaptáriÉv,7,1),(HétKezdete="Monday")+1)+15</f>
        <v>45487</v>
      </c>
      <c r="C8" s="33">
        <v>45488</v>
      </c>
      <c r="D8" s="33">
        <v>45489</v>
      </c>
      <c r="E8" s="33">
        <v>45490</v>
      </c>
      <c r="F8" s="33">
        <v>45491</v>
      </c>
      <c r="G8" s="33">
        <v>45492</v>
      </c>
      <c r="H8" s="33">
        <v>45493</v>
      </c>
    </row>
    <row r="9" spans="1:9" s="28" customFormat="1" ht="56.1" customHeight="1" x14ac:dyDescent="0.3">
      <c r="A9" s="11"/>
      <c r="B9" s="24"/>
      <c r="C9" s="24"/>
      <c r="D9" s="24"/>
      <c r="E9" s="24"/>
      <c r="F9" s="24"/>
      <c r="G9" s="24"/>
      <c r="H9" s="24"/>
    </row>
    <row r="10" spans="1:9" s="27" customFormat="1" ht="24" customHeight="1" x14ac:dyDescent="0.3">
      <c r="A10" s="5"/>
      <c r="B10" s="33">
        <f t="array" ref="B10:H10">NapokÉsHetek+DATE(NaptáriÉv,7,1)-WEEKDAY(DATE(NaptáriÉv,7,1),(HétKezdete="Monday")+1)+22</f>
        <v>45494</v>
      </c>
      <c r="C10" s="33">
        <v>45495</v>
      </c>
      <c r="D10" s="33">
        <v>45496</v>
      </c>
      <c r="E10" s="33">
        <v>45497</v>
      </c>
      <c r="F10" s="33">
        <v>45498</v>
      </c>
      <c r="G10" s="33">
        <v>45499</v>
      </c>
      <c r="H10" s="33">
        <v>45500</v>
      </c>
    </row>
    <row r="11" spans="1:9" s="28" customFormat="1" ht="56.1" customHeight="1" x14ac:dyDescent="0.3">
      <c r="A11" s="11"/>
      <c r="B11" s="24"/>
      <c r="C11" s="24"/>
      <c r="D11" s="24" t="s">
        <v>20</v>
      </c>
      <c r="E11" s="24"/>
      <c r="F11" s="24"/>
      <c r="G11" s="24"/>
      <c r="H11" s="24"/>
    </row>
    <row r="12" spans="1:9" s="27" customFormat="1" ht="24" customHeight="1" x14ac:dyDescent="0.3">
      <c r="A12" s="5"/>
      <c r="B12" s="33">
        <f t="array" ref="B12:H12">NapokÉsHetek+DATE(NaptáriÉv,7,1)-WEEKDAY(DATE(NaptáriÉv,7,1),(HétKezdete="Monday")+1)+29</f>
        <v>45501</v>
      </c>
      <c r="C12" s="33">
        <v>45502</v>
      </c>
      <c r="D12" s="33">
        <v>45503</v>
      </c>
      <c r="E12" s="33">
        <v>45504</v>
      </c>
      <c r="F12" s="33">
        <v>45505</v>
      </c>
      <c r="G12" s="33">
        <v>45506</v>
      </c>
      <c r="H12" s="33">
        <v>45507</v>
      </c>
    </row>
    <row r="13" spans="1:9" s="28" customFormat="1" ht="56.1" customHeight="1" x14ac:dyDescent="0.3">
      <c r="A13" s="11"/>
      <c r="B13" s="24"/>
      <c r="C13" s="24"/>
      <c r="D13" s="24"/>
      <c r="E13" s="24"/>
      <c r="F13" s="24"/>
      <c r="G13" s="24"/>
      <c r="H13" s="24"/>
    </row>
    <row r="14" spans="1:9" s="27" customFormat="1" ht="24" customHeight="1" x14ac:dyDescent="0.3">
      <c r="A14" s="5"/>
      <c r="B14" s="33">
        <f t="array" ref="B14:C14">NapokÉsHetek+DATE(NaptáriÉv,7,1)-WEEKDAY(DATE(NaptáriÉv,7,1),(HétKezdete="Monday")+1)+36</f>
        <v>45508</v>
      </c>
      <c r="C14" s="33">
        <v>45509</v>
      </c>
      <c r="D14" s="47" t="s">
        <v>0</v>
      </c>
      <c r="E14" s="47"/>
      <c r="F14" s="47"/>
      <c r="G14" s="47"/>
      <c r="H14" s="48"/>
    </row>
    <row r="15" spans="1:9" s="28" customFormat="1" ht="56.1" customHeight="1" x14ac:dyDescent="0.3">
      <c r="A15" s="11"/>
      <c r="B15" s="24"/>
      <c r="C15" s="24"/>
      <c r="D15" s="49"/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Júl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59999389629810485"/>
    <pageSetUpPr fitToPage="1"/>
  </sheetPr>
  <dimension ref="A1:I15"/>
  <sheetViews>
    <sheetView showGridLines="0" showRowColHeaders="0" topLeftCell="A10" workbookViewId="0">
      <selection activeCell="D15" sqref="D15:H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1</v>
      </c>
    </row>
    <row r="2" spans="1:9" ht="96" customHeight="1" x14ac:dyDescent="0.3">
      <c r="A2" s="1"/>
      <c r="B2" s="46" t="str">
        <f>"Augusztus "&amp;NaptáriÉv</f>
        <v>Augusztus 2024</v>
      </c>
      <c r="C2" s="46"/>
      <c r="D2" s="46"/>
      <c r="E2" s="3"/>
      <c r="F2" s="3"/>
      <c r="G2" s="3"/>
      <c r="H2" s="4"/>
    </row>
    <row r="3" spans="1:9" s="27" customFormat="1" ht="24" customHeight="1" x14ac:dyDescent="0.3">
      <c r="A3" s="9"/>
      <c r="B3" s="21" t="str">
        <f>HétKezdete</f>
        <v>vasárnap</v>
      </c>
      <c r="C3" s="22" t="str">
        <f t="shared" ref="C3:H3" si="0">TEXT(C4,"nnnn")</f>
        <v>hétfő</v>
      </c>
      <c r="D3" s="22" t="str">
        <f t="shared" si="0"/>
        <v>kedd</v>
      </c>
      <c r="E3" s="22" t="str">
        <f t="shared" si="0"/>
        <v>szerda</v>
      </c>
      <c r="F3" s="22" t="str">
        <f t="shared" si="0"/>
        <v>csütörtök</v>
      </c>
      <c r="G3" s="22" t="str">
        <f t="shared" si="0"/>
        <v>péntek</v>
      </c>
      <c r="H3" s="23" t="str">
        <f t="shared" si="0"/>
        <v>szombat</v>
      </c>
    </row>
    <row r="4" spans="1:9" s="27" customFormat="1" ht="24" customHeight="1" x14ac:dyDescent="0.3">
      <c r="A4" s="5"/>
      <c r="B4" s="33">
        <f t="array" ref="B4:H4">NapokÉsHetek+DATE(NaptáriÉv,8,1)-WEEKDAY(DATE(NaptáriÉv,8,1),(HétKezdete="Monday")+1)+1</f>
        <v>45501</v>
      </c>
      <c r="C4" s="33">
        <v>45502</v>
      </c>
      <c r="D4" s="33">
        <v>45503</v>
      </c>
      <c r="E4" s="33">
        <v>45504</v>
      </c>
      <c r="F4" s="33">
        <v>45505</v>
      </c>
      <c r="G4" s="33">
        <v>45506</v>
      </c>
      <c r="H4" s="33">
        <v>45507</v>
      </c>
    </row>
    <row r="5" spans="1:9" s="28" customFormat="1" ht="56.1" customHeight="1" x14ac:dyDescent="0.3">
      <c r="A5" s="11"/>
      <c r="B5" s="24"/>
      <c r="C5" s="24"/>
      <c r="D5" s="24"/>
      <c r="E5" s="24"/>
      <c r="F5" s="24"/>
      <c r="G5" s="24"/>
      <c r="H5" s="24"/>
    </row>
    <row r="6" spans="1:9" s="27" customFormat="1" ht="24" customHeight="1" x14ac:dyDescent="0.3">
      <c r="A6" s="5"/>
      <c r="B6" s="33">
        <f t="array" ref="B6:H6">NapokÉsHetek+DATE(NaptáriÉv,8,1)-WEEKDAY(DATE(NaptáriÉv,8,1),(HétKezdete="Monday")+1)+8</f>
        <v>45508</v>
      </c>
      <c r="C6" s="33">
        <v>45509</v>
      </c>
      <c r="D6" s="33">
        <v>45510</v>
      </c>
      <c r="E6" s="33">
        <v>45511</v>
      </c>
      <c r="F6" s="33">
        <v>45512</v>
      </c>
      <c r="G6" s="33">
        <v>45513</v>
      </c>
      <c r="H6" s="33">
        <v>45514</v>
      </c>
    </row>
    <row r="7" spans="1:9" s="28" customFormat="1" ht="56.1" customHeight="1" x14ac:dyDescent="0.3">
      <c r="A7" s="11"/>
      <c r="B7" s="24"/>
      <c r="C7" s="24"/>
      <c r="D7" s="24"/>
      <c r="E7" s="24"/>
      <c r="F7" s="24"/>
      <c r="G7" s="24"/>
      <c r="H7" s="24"/>
    </row>
    <row r="8" spans="1:9" s="27" customFormat="1" ht="24" customHeight="1" x14ac:dyDescent="0.3">
      <c r="A8" s="5"/>
      <c r="B8" s="33">
        <f t="array" ref="B8:H8">NapokÉsHetek+DATE(NaptáriÉv,8,1)-WEEKDAY(DATE(NaptáriÉv,8,1),(HétKezdete="Monday")+1)+15</f>
        <v>45515</v>
      </c>
      <c r="C8" s="33">
        <v>45516</v>
      </c>
      <c r="D8" s="33">
        <v>45517</v>
      </c>
      <c r="E8" s="33">
        <v>45518</v>
      </c>
      <c r="F8" s="33">
        <v>45519</v>
      </c>
      <c r="G8" s="33">
        <v>45520</v>
      </c>
      <c r="H8" s="33">
        <v>45521</v>
      </c>
    </row>
    <row r="9" spans="1:9" s="28" customFormat="1" ht="56.1" customHeight="1" x14ac:dyDescent="0.3">
      <c r="A9" s="11"/>
      <c r="B9" s="24"/>
      <c r="C9" s="24"/>
      <c r="D9" s="24"/>
      <c r="E9" s="24"/>
      <c r="F9" s="24"/>
      <c r="G9" s="24"/>
      <c r="H9" s="24"/>
    </row>
    <row r="10" spans="1:9" s="27" customFormat="1" ht="24" customHeight="1" x14ac:dyDescent="0.3">
      <c r="A10" s="5"/>
      <c r="B10" s="33">
        <f t="array" ref="B10:H10">NapokÉsHetek+DATE(NaptáriÉv,8,1)-WEEKDAY(DATE(NaptáriÉv,8,1),(HétKezdete="Monday")+1)+22</f>
        <v>45522</v>
      </c>
      <c r="C10" s="33">
        <v>45523</v>
      </c>
      <c r="D10" s="33">
        <v>45524</v>
      </c>
      <c r="E10" s="33">
        <v>45525</v>
      </c>
      <c r="F10" s="33">
        <v>45526</v>
      </c>
      <c r="G10" s="33">
        <v>45527</v>
      </c>
      <c r="H10" s="33">
        <v>45528</v>
      </c>
    </row>
    <row r="11" spans="1:9" s="28" customFormat="1" ht="56.1" customHeight="1" x14ac:dyDescent="0.3">
      <c r="A11" s="11"/>
      <c r="B11" s="24"/>
      <c r="C11" s="24"/>
      <c r="D11" s="24"/>
      <c r="E11" s="24"/>
      <c r="F11" s="24"/>
      <c r="G11" s="24"/>
      <c r="H11" s="24"/>
    </row>
    <row r="12" spans="1:9" s="27" customFormat="1" ht="24" customHeight="1" x14ac:dyDescent="0.3">
      <c r="A12" s="5"/>
      <c r="B12" s="33">
        <f t="array" ref="B12:H12">NapokÉsHetek+DATE(NaptáriÉv,8,1)-WEEKDAY(DATE(NaptáriÉv,8,1),(HétKezdete="Monday")+1)+29</f>
        <v>45529</v>
      </c>
      <c r="C12" s="33">
        <v>45530</v>
      </c>
      <c r="D12" s="33">
        <v>45531</v>
      </c>
      <c r="E12" s="33">
        <v>45532</v>
      </c>
      <c r="F12" s="33">
        <v>45533</v>
      </c>
      <c r="G12" s="33">
        <v>45534</v>
      </c>
      <c r="H12" s="33">
        <v>45535</v>
      </c>
    </row>
    <row r="13" spans="1:9" s="28" customFormat="1" ht="56.1" customHeight="1" x14ac:dyDescent="0.3">
      <c r="A13" s="11"/>
      <c r="B13" s="24"/>
      <c r="C13" s="24"/>
      <c r="D13" s="24"/>
      <c r="E13" s="24"/>
      <c r="F13" s="24" t="s">
        <v>21</v>
      </c>
      <c r="G13" s="24"/>
      <c r="H13" s="24"/>
    </row>
    <row r="14" spans="1:9" s="27" customFormat="1" ht="24" customHeight="1" x14ac:dyDescent="0.3">
      <c r="A14" s="5"/>
      <c r="B14" s="33">
        <f t="array" ref="B14:C14">NapokÉsHetek+DATE(NaptáriÉv,8,1)-WEEKDAY(DATE(NaptáriÉv,8,1),(HétKezdete="Monday")+1)+36</f>
        <v>45536</v>
      </c>
      <c r="C14" s="33">
        <v>45537</v>
      </c>
      <c r="D14" s="47" t="s">
        <v>0</v>
      </c>
      <c r="E14" s="47"/>
      <c r="F14" s="47"/>
      <c r="G14" s="47"/>
      <c r="H14" s="48"/>
    </row>
    <row r="15" spans="1:9" s="28" customFormat="1" ht="56.1" customHeight="1" x14ac:dyDescent="0.3">
      <c r="A15" s="11"/>
      <c r="B15" s="24"/>
      <c r="C15" s="24"/>
      <c r="D15" s="49"/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Augusztus havi naptár" sqref="A1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0.59999389629810485"/>
    <pageSetUpPr fitToPage="1"/>
  </sheetPr>
  <dimension ref="A1:I15"/>
  <sheetViews>
    <sheetView showGridLines="0" showRowColHeaders="0" topLeftCell="A3" zoomScaleNormal="100" workbookViewId="0">
      <selection activeCell="G11" sqref="G11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1</v>
      </c>
    </row>
    <row r="2" spans="1:9" ht="96" customHeight="1" x14ac:dyDescent="0.3">
      <c r="A2" s="1"/>
      <c r="B2" s="51" t="str">
        <f>"Szeptember "&amp;NaptáriÉv</f>
        <v>Szeptember 2024</v>
      </c>
      <c r="C2" s="51"/>
      <c r="D2" s="51"/>
      <c r="E2" s="3"/>
      <c r="F2" s="3"/>
      <c r="G2" s="3"/>
      <c r="H2" s="4"/>
    </row>
    <row r="3" spans="1:9" s="27" customFormat="1" ht="24" customHeight="1" x14ac:dyDescent="0.3">
      <c r="A3" s="9"/>
      <c r="B3" s="14" t="str">
        <f>HétKezdete</f>
        <v>vasárnap</v>
      </c>
      <c r="C3" s="15" t="str">
        <f t="shared" ref="C3:H3" si="0">TEXT(C4,"nnnn")</f>
        <v>hétfő</v>
      </c>
      <c r="D3" s="15" t="str">
        <f t="shared" si="0"/>
        <v>kedd</v>
      </c>
      <c r="E3" s="15" t="str">
        <f t="shared" si="0"/>
        <v>szerda</v>
      </c>
      <c r="F3" s="15" t="str">
        <f t="shared" si="0"/>
        <v>csütörtök</v>
      </c>
      <c r="G3" s="15" t="str">
        <f t="shared" si="0"/>
        <v>péntek</v>
      </c>
      <c r="H3" s="16" t="str">
        <f t="shared" si="0"/>
        <v>szombat</v>
      </c>
    </row>
    <row r="4" spans="1:9" s="27" customFormat="1" ht="24" customHeight="1" x14ac:dyDescent="0.3">
      <c r="A4" s="5"/>
      <c r="B4" s="32">
        <f t="array" ref="B4:H4">NapokÉsHetek+DATE(NaptáriÉv,9,1)-WEEKDAY(DATE(NaptáriÉv,9,1),(HétKezdete="Monday")+1)+1</f>
        <v>45536</v>
      </c>
      <c r="C4" s="32">
        <v>45537</v>
      </c>
      <c r="D4" s="32">
        <v>45538</v>
      </c>
      <c r="E4" s="32">
        <v>45539</v>
      </c>
      <c r="F4" s="32">
        <v>45540</v>
      </c>
      <c r="G4" s="32">
        <v>45541</v>
      </c>
      <c r="H4" s="32">
        <v>45542</v>
      </c>
    </row>
    <row r="5" spans="1:9" s="28" customFormat="1" ht="56.1" customHeight="1" x14ac:dyDescent="0.3">
      <c r="A5" s="11"/>
      <c r="B5" s="25"/>
      <c r="C5" s="25"/>
      <c r="D5" s="25"/>
      <c r="E5" s="25"/>
      <c r="F5" s="25"/>
      <c r="G5" s="10" t="s">
        <v>6</v>
      </c>
      <c r="H5" s="25"/>
    </row>
    <row r="6" spans="1:9" s="27" customFormat="1" ht="24" customHeight="1" x14ac:dyDescent="0.3">
      <c r="A6" s="5"/>
      <c r="B6" s="32">
        <f t="array" ref="B6:H6">NapokÉsHetek+DATE(NaptáriÉv,9,1)-WEEKDAY(DATE(NaptáriÉv,9,1),(HétKezdete="Monday")+1)+8</f>
        <v>45543</v>
      </c>
      <c r="C6" s="32">
        <v>45544</v>
      </c>
      <c r="D6" s="32">
        <v>45545</v>
      </c>
      <c r="E6" s="32">
        <v>45546</v>
      </c>
      <c r="F6" s="32">
        <v>45547</v>
      </c>
      <c r="G6" s="32">
        <v>45548</v>
      </c>
      <c r="H6" s="32">
        <v>45549</v>
      </c>
    </row>
    <row r="7" spans="1:9" s="28" customFormat="1" ht="56.1" customHeight="1" x14ac:dyDescent="0.3">
      <c r="A7" s="11"/>
      <c r="B7" s="25"/>
      <c r="C7" s="25"/>
      <c r="D7" s="25"/>
      <c r="E7" s="25"/>
      <c r="F7" s="25"/>
      <c r="G7" s="10" t="s">
        <v>6</v>
      </c>
      <c r="H7" s="25"/>
    </row>
    <row r="8" spans="1:9" s="27" customFormat="1" ht="24" customHeight="1" x14ac:dyDescent="0.3">
      <c r="A8" s="5"/>
      <c r="B8" s="32">
        <f t="array" ref="B8:H8">NapokÉsHetek+DATE(NaptáriÉv,9,1)-WEEKDAY(DATE(NaptáriÉv,9,1),(HétKezdete="Monday")+1)+15</f>
        <v>45550</v>
      </c>
      <c r="C8" s="32">
        <v>45551</v>
      </c>
      <c r="D8" s="32">
        <v>45552</v>
      </c>
      <c r="E8" s="32">
        <v>45553</v>
      </c>
      <c r="F8" s="32">
        <v>45554</v>
      </c>
      <c r="G8" s="32">
        <v>45555</v>
      </c>
      <c r="H8" s="32">
        <v>45556</v>
      </c>
    </row>
    <row r="9" spans="1:9" s="28" customFormat="1" ht="56.1" customHeight="1" x14ac:dyDescent="0.3">
      <c r="A9" s="11"/>
      <c r="B9" s="25"/>
      <c r="C9" s="25"/>
      <c r="D9" s="25"/>
      <c r="E9" s="25"/>
      <c r="F9" s="25"/>
      <c r="G9" s="10" t="s">
        <v>6</v>
      </c>
      <c r="H9" s="25"/>
    </row>
    <row r="10" spans="1:9" s="27" customFormat="1" ht="24" customHeight="1" x14ac:dyDescent="0.3">
      <c r="A10" s="5"/>
      <c r="B10" s="32">
        <f t="array" ref="B10:H10">NapokÉsHetek+DATE(NaptáriÉv,9,1)-WEEKDAY(DATE(NaptáriÉv,9,1),(HétKezdete="Monday")+1)+22</f>
        <v>45557</v>
      </c>
      <c r="C10" s="32">
        <v>45558</v>
      </c>
      <c r="D10" s="32">
        <v>45559</v>
      </c>
      <c r="E10" s="32">
        <v>45560</v>
      </c>
      <c r="F10" s="32">
        <v>45561</v>
      </c>
      <c r="G10" s="32">
        <v>45562</v>
      </c>
      <c r="H10" s="32">
        <v>45563</v>
      </c>
    </row>
    <row r="11" spans="1:9" s="28" customFormat="1" ht="56.1" customHeight="1" x14ac:dyDescent="0.3">
      <c r="A11" s="11"/>
      <c r="B11" s="25"/>
      <c r="C11" s="25"/>
      <c r="D11" s="25"/>
      <c r="E11" s="25"/>
      <c r="F11" s="25"/>
      <c r="G11" s="10" t="s">
        <v>6</v>
      </c>
      <c r="H11" s="25"/>
    </row>
    <row r="12" spans="1:9" s="27" customFormat="1" ht="24" customHeight="1" x14ac:dyDescent="0.3">
      <c r="A12" s="5"/>
      <c r="B12" s="32">
        <f t="array" ref="B12:H12">NapokÉsHetek+DATE(NaptáriÉv,9,1)-WEEKDAY(DATE(NaptáriÉv,9,1),(HétKezdete="Monday")+1)+29</f>
        <v>45564</v>
      </c>
      <c r="C12" s="32">
        <v>45565</v>
      </c>
      <c r="D12" s="32">
        <v>45566</v>
      </c>
      <c r="E12" s="32">
        <v>45567</v>
      </c>
      <c r="F12" s="32">
        <v>45568</v>
      </c>
      <c r="G12" s="32">
        <v>45569</v>
      </c>
      <c r="H12" s="32">
        <v>45570</v>
      </c>
    </row>
    <row r="13" spans="1:9" s="28" customFormat="1" ht="56.1" customHeight="1" x14ac:dyDescent="0.3">
      <c r="A13" s="11"/>
      <c r="B13" s="25"/>
      <c r="C13" s="25"/>
      <c r="D13" s="25"/>
      <c r="E13" s="25"/>
      <c r="F13" s="25"/>
      <c r="G13" s="25"/>
      <c r="H13" s="25"/>
    </row>
    <row r="14" spans="1:9" s="27" customFormat="1" ht="24" customHeight="1" x14ac:dyDescent="0.3">
      <c r="A14" s="5"/>
      <c r="B14" s="32">
        <f t="array" ref="B14:C14">NapokÉsHetek+DATE(NaptáriÉv,9,1)-WEEKDAY(DATE(NaptáriÉv,9,1),(HétKezdete="Monday")+1)+36</f>
        <v>45571</v>
      </c>
      <c r="C14" s="32">
        <v>45572</v>
      </c>
      <c r="D14" s="52" t="s">
        <v>0</v>
      </c>
      <c r="E14" s="52"/>
      <c r="F14" s="52"/>
      <c r="G14" s="52"/>
      <c r="H14" s="53"/>
    </row>
    <row r="15" spans="1:9" s="28" customFormat="1" ht="56.1" customHeight="1" x14ac:dyDescent="0.3">
      <c r="A15" s="11"/>
      <c r="B15" s="25"/>
      <c r="C15" s="25"/>
      <c r="D15" s="54" t="s">
        <v>8</v>
      </c>
      <c r="E15" s="54"/>
      <c r="F15" s="54"/>
      <c r="G15" s="54"/>
      <c r="H15" s="55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Szeptember havi naptár" sqref="A1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E4F793B156398468BD6B6BF1D491F9B" ma:contentTypeVersion="1" ma:contentTypeDescription="Új dokumentum létrehozása." ma:contentTypeScope="" ma:versionID="56c584624b2bb1605f12ddd06e140e55">
  <xsd:schema xmlns:xsd="http://www.w3.org/2001/XMLSchema" xmlns:xs="http://www.w3.org/2001/XMLSchema" xmlns:p="http://schemas.microsoft.com/office/2006/metadata/properties" xmlns:ns2="c48e020c-48b9-4203-84bc-cad4fd3f4736" targetNamespace="http://schemas.microsoft.com/office/2006/metadata/properties" ma:root="true" ma:fieldsID="26e05e709cbb8779e7c63452e05e06ee" ns2:_="">
    <xsd:import namespace="c48e020c-48b9-4203-84bc-cad4fd3f4736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8e020c-48b9-4203-84bc-cad4fd3f473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B20271-DBF4-4EBA-824D-0E74CCAA174D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c48e020c-48b9-4203-84bc-cad4fd3f4736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953770-8D6E-4A58-8D29-281C49DE5F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8e020c-48b9-4203-84bc-cad4fd3f47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12</vt:i4>
      </vt:variant>
      <vt:variant>
        <vt:lpstr>Névvel ellátott tartományok</vt:lpstr>
      </vt:variant>
      <vt:variant>
        <vt:i4>39</vt:i4>
      </vt:variant>
    </vt:vector>
  </HeadingPairs>
  <TitlesOfParts>
    <vt:vector size="51" baseType="lpstr">
      <vt:lpstr>Január</vt:lpstr>
      <vt:lpstr>Február</vt:lpstr>
      <vt:lpstr>Március</vt:lpstr>
      <vt:lpstr>Április</vt:lpstr>
      <vt:lpstr>Május</vt:lpstr>
      <vt:lpstr>Június</vt:lpstr>
      <vt:lpstr>Július</vt:lpstr>
      <vt:lpstr>Augusztus</vt:lpstr>
      <vt:lpstr>Szeptember</vt:lpstr>
      <vt:lpstr>Október</vt:lpstr>
      <vt:lpstr>November</vt:lpstr>
      <vt:lpstr>December</vt:lpstr>
      <vt:lpstr>HétKezdete</vt:lpstr>
      <vt:lpstr>NaptáriÉv</vt:lpstr>
      <vt:lpstr>Április!Nyomtatási_terület</vt:lpstr>
      <vt:lpstr>Augusztus!Nyomtatási_terület</vt:lpstr>
      <vt:lpstr>December!Nyomtatási_terület</vt:lpstr>
      <vt:lpstr>Február!Nyomtatási_terület</vt:lpstr>
      <vt:lpstr>Január!Nyomtatási_terület</vt:lpstr>
      <vt:lpstr>Július!Nyomtatási_terület</vt:lpstr>
      <vt:lpstr>Június!Nyomtatási_terület</vt:lpstr>
      <vt:lpstr>Május!Nyomtatási_terület</vt:lpstr>
      <vt:lpstr>Március!Nyomtatási_terület</vt:lpstr>
      <vt:lpstr>November!Nyomtatási_terület</vt:lpstr>
      <vt:lpstr>Október!Nyomtatási_terület</vt:lpstr>
      <vt:lpstr>Szeptember!Nyomtatási_terület</vt:lpstr>
      <vt:lpstr>OszlopCímTartomány1..H12.1</vt:lpstr>
      <vt:lpstr>OszlopCímTartomány1..H12.10</vt:lpstr>
      <vt:lpstr>OszlopCímTartomány1..H12.11</vt:lpstr>
      <vt:lpstr>OszlopCímTartomány1..H12.12</vt:lpstr>
      <vt:lpstr>OszlopCímTartomány1..H12.2</vt:lpstr>
      <vt:lpstr>OszlopCímTartomány1..H12.3</vt:lpstr>
      <vt:lpstr>OszlopCímTartomány1..H12.4</vt:lpstr>
      <vt:lpstr>OszlopCímTartomány1..H12.5</vt:lpstr>
      <vt:lpstr>OszlopCímTartomány1..H12.6</vt:lpstr>
      <vt:lpstr>OszlopCímTartomány1..H12.7</vt:lpstr>
      <vt:lpstr>OszlopCímTartomány1..H12.8</vt:lpstr>
      <vt:lpstr>OszlopCímTartomány1..H12.9</vt:lpstr>
      <vt:lpstr>OszlopCímTartomány2..C14.1</vt:lpstr>
      <vt:lpstr>OszlopCímTartomány2..C14.10</vt:lpstr>
      <vt:lpstr>OszlopCímTartomány2..C14.11</vt:lpstr>
      <vt:lpstr>OszlopCímTartomány2..C14.12</vt:lpstr>
      <vt:lpstr>OszlopCímTartomány2..C14.2</vt:lpstr>
      <vt:lpstr>OszlopCímTartomány2..C14.3</vt:lpstr>
      <vt:lpstr>OszlopCímTartomány2..C14.4</vt:lpstr>
      <vt:lpstr>OszlopCímTartomány2..C14.5</vt:lpstr>
      <vt:lpstr>OszlopCímTartomány2..C14.6</vt:lpstr>
      <vt:lpstr>OszlopCímTartomány2..C14.7</vt:lpstr>
      <vt:lpstr>OszlopCímTartomány2..C14.8</vt:lpstr>
      <vt:lpstr>OszlopCímTartomány2..C14.9</vt:lpstr>
      <vt:lpstr>SorCímTerület1..K3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2018-10-01T01:21:37Z</dcterms:created>
  <dcterms:modified xsi:type="dcterms:W3CDTF">2024-07-02T09:30:34Z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0x010100AE4F793B156398468BD6B6BF1D491F9B</vt:lpwstr>
  </property>
</Properties>
</file>