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8800" windowHeight="11715" tabRatio="788" activeTab="4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3" i="24"/>
  <c r="B3" i="23"/>
  <c r="B3" i="22"/>
  <c r="B3" i="21"/>
  <c r="B3" i="20"/>
  <c r="B3" i="19"/>
  <c r="B3" i="18"/>
  <c r="B3" i="17"/>
  <c r="B3" i="16"/>
  <c r="B3" i="25"/>
  <c r="B3" i="15"/>
  <c r="B14" i="25" a="1"/>
  <c r="C14" i="25"/>
  <c r="B12" i="25" a="1"/>
  <c r="H12" i="25"/>
  <c r="B10" i="25" a="1"/>
  <c r="G10" i="25"/>
  <c r="B8" i="25" a="1"/>
  <c r="G8" i="25"/>
  <c r="B6" i="25" a="1"/>
  <c r="H6" i="25"/>
  <c r="B4" i="25" a="1"/>
  <c r="G4" i="25"/>
  <c r="G3" i="25"/>
  <c r="B14" i="24" a="1"/>
  <c r="C14" i="24"/>
  <c r="B12" i="24" a="1"/>
  <c r="H12" i="24"/>
  <c r="B10" i="24" a="1"/>
  <c r="G10" i="24"/>
  <c r="B8" i="24" a="1"/>
  <c r="G8" i="24"/>
  <c r="B6" i="24" a="1"/>
  <c r="H6" i="24"/>
  <c r="B4" i="24" a="1"/>
  <c r="G4" i="24"/>
  <c r="G3" i="24"/>
  <c r="B14" i="23" a="1"/>
  <c r="C14" i="23"/>
  <c r="B12" i="23" a="1"/>
  <c r="H12" i="23"/>
  <c r="B10" i="23" a="1"/>
  <c r="G10" i="23"/>
  <c r="B8" i="23" a="1"/>
  <c r="G8" i="23"/>
  <c r="B6" i="23" a="1"/>
  <c r="H6" i="23"/>
  <c r="B4" i="23" a="1"/>
  <c r="G4" i="23"/>
  <c r="G3" i="23"/>
  <c r="B14" i="22" a="1"/>
  <c r="C14" i="22"/>
  <c r="B12" i="22" a="1"/>
  <c r="H12" i="22"/>
  <c r="B10" i="22" a="1"/>
  <c r="G10" i="22"/>
  <c r="B8" i="22" a="1"/>
  <c r="H8" i="22"/>
  <c r="B6" i="22" a="1"/>
  <c r="G6" i="22"/>
  <c r="B4" i="22" a="1"/>
  <c r="H4" i="22"/>
  <c r="H3" i="22"/>
  <c r="B14" i="21" a="1"/>
  <c r="C14" i="21"/>
  <c r="B12" i="21" a="1"/>
  <c r="H12" i="21"/>
  <c r="B10" i="21" a="1"/>
  <c r="G10" i="21"/>
  <c r="B8" i="21" a="1"/>
  <c r="G8" i="21"/>
  <c r="B6" i="21" a="1"/>
  <c r="H6" i="21"/>
  <c r="B4" i="21" a="1"/>
  <c r="G4" i="21"/>
  <c r="G3" i="21"/>
  <c r="B14" i="20" a="1"/>
  <c r="C14" i="20"/>
  <c r="B12" i="20" a="1"/>
  <c r="H12" i="20"/>
  <c r="B10" i="20" a="1"/>
  <c r="G10" i="20"/>
  <c r="B8" i="20" a="1"/>
  <c r="H8" i="20"/>
  <c r="B6" i="20" a="1"/>
  <c r="G6" i="20"/>
  <c r="B4" i="20" a="1"/>
  <c r="E4" i="20"/>
  <c r="E3" i="20"/>
  <c r="B14" i="19" a="1"/>
  <c r="C14" i="19"/>
  <c r="B12" i="19" a="1"/>
  <c r="H12" i="19"/>
  <c r="B10" i="19" a="1"/>
  <c r="G10" i="19"/>
  <c r="B8" i="19" a="1"/>
  <c r="H8" i="19"/>
  <c r="B6" i="19" a="1"/>
  <c r="G6" i="19"/>
  <c r="B4" i="19" a="1"/>
  <c r="H4" i="19"/>
  <c r="H3" i="19"/>
  <c r="B14" i="18" a="1"/>
  <c r="C14" i="18"/>
  <c r="B12" i="18" a="1"/>
  <c r="G12" i="18"/>
  <c r="B10" i="18" a="1"/>
  <c r="G10" i="18"/>
  <c r="B8" i="18" a="1"/>
  <c r="G8" i="18"/>
  <c r="B6" i="18" a="1"/>
  <c r="G6" i="18"/>
  <c r="B4" i="18" a="1"/>
  <c r="G4" i="18"/>
  <c r="G3" i="18"/>
  <c r="B14" i="17" a="1"/>
  <c r="B14" i="17"/>
  <c r="B12" i="17" a="1"/>
  <c r="G12" i="17"/>
  <c r="B10" i="17" a="1"/>
  <c r="H10" i="17"/>
  <c r="B8" i="17" a="1"/>
  <c r="H8" i="17"/>
  <c r="B6" i="17" a="1"/>
  <c r="G6" i="17"/>
  <c r="B4" i="17" a="1"/>
  <c r="H4" i="17"/>
  <c r="H3" i="17"/>
  <c r="B14" i="16" a="1"/>
  <c r="C14" i="16"/>
  <c r="B12" i="16" a="1"/>
  <c r="H12" i="16"/>
  <c r="B10" i="16" a="1"/>
  <c r="G10" i="16"/>
  <c r="B8" i="16" a="1"/>
  <c r="H8" i="16"/>
  <c r="B6" i="16" a="1"/>
  <c r="G6" i="16"/>
  <c r="B4" i="16" a="1"/>
  <c r="H4" i="16"/>
  <c r="H3" i="16"/>
  <c r="B14" i="15" a="1"/>
  <c r="C14" i="15"/>
  <c r="B12" i="15" a="1"/>
  <c r="H12" i="15"/>
  <c r="B10" i="15" a="1"/>
  <c r="G10" i="15"/>
  <c r="B8" i="15" a="1"/>
  <c r="H8" i="15"/>
  <c r="B6" i="15" a="1"/>
  <c r="G6" i="15"/>
  <c r="B4" i="15" a="1"/>
  <c r="H4" i="15"/>
  <c r="H3" i="15"/>
  <c r="B8" i="18"/>
  <c r="B4" i="18"/>
  <c r="B12" i="18"/>
  <c r="F4" i="18"/>
  <c r="F3" i="18"/>
  <c r="F8" i="18"/>
  <c r="F12" i="18"/>
  <c r="D6" i="18"/>
  <c r="H6" i="18"/>
  <c r="D10" i="18"/>
  <c r="H10" i="18"/>
  <c r="D4" i="18"/>
  <c r="D3" i="18"/>
  <c r="H4" i="18"/>
  <c r="H3" i="18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/>
  <c r="F4" i="25"/>
  <c r="F3" i="25"/>
  <c r="H4" i="25"/>
  <c r="H3" i="25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/>
  <c r="E4" i="25"/>
  <c r="E3" i="25"/>
  <c r="C8" i="25"/>
  <c r="E8" i="25"/>
  <c r="C10" i="25"/>
  <c r="E10" i="25"/>
  <c r="C6" i="24"/>
  <c r="E6" i="24"/>
  <c r="G6" i="24"/>
  <c r="C12" i="24"/>
  <c r="E12" i="24"/>
  <c r="G12" i="24"/>
  <c r="B4" i="24"/>
  <c r="D4" i="24"/>
  <c r="D3" i="24"/>
  <c r="F4" i="24"/>
  <c r="F3" i="24"/>
  <c r="H4" i="24"/>
  <c r="H3" i="24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/>
  <c r="E4" i="24"/>
  <c r="E3" i="24"/>
  <c r="C8" i="24"/>
  <c r="E8" i="24"/>
  <c r="C10" i="24"/>
  <c r="E10" i="24"/>
  <c r="C6" i="23"/>
  <c r="E6" i="23"/>
  <c r="G6" i="23"/>
  <c r="C12" i="23"/>
  <c r="E12" i="23"/>
  <c r="G12" i="23"/>
  <c r="B4" i="23"/>
  <c r="D4" i="23"/>
  <c r="D3" i="23"/>
  <c r="F4" i="23"/>
  <c r="F3" i="23"/>
  <c r="H4" i="23"/>
  <c r="H3" i="23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/>
  <c r="E4" i="23"/>
  <c r="E3" i="23"/>
  <c r="C8" i="23"/>
  <c r="E8" i="23"/>
  <c r="C10" i="23"/>
  <c r="E10" i="23"/>
  <c r="C4" i="22"/>
  <c r="C3" i="22"/>
  <c r="E4" i="22"/>
  <c r="E3" i="22"/>
  <c r="G4" i="22"/>
  <c r="G3" i="22"/>
  <c r="C8" i="22"/>
  <c r="E8" i="22"/>
  <c r="G8" i="22"/>
  <c r="C12" i="22"/>
  <c r="E12" i="22"/>
  <c r="G12" i="22"/>
  <c r="B4" i="22"/>
  <c r="D4" i="22"/>
  <c r="D3" i="22"/>
  <c r="F4" i="22"/>
  <c r="F3" i="22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/>
  <c r="F4" i="21"/>
  <c r="F3" i="21"/>
  <c r="H4" i="21"/>
  <c r="H3" i="2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/>
  <c r="E4" i="21"/>
  <c r="E3" i="21"/>
  <c r="C8" i="21"/>
  <c r="E8" i="21"/>
  <c r="C10" i="21"/>
  <c r="E10" i="21"/>
  <c r="C4" i="20"/>
  <c r="C3" i="20"/>
  <c r="G4" i="20"/>
  <c r="G3" i="20"/>
  <c r="C8" i="20"/>
  <c r="E8" i="20"/>
  <c r="G8" i="20"/>
  <c r="C12" i="20"/>
  <c r="E12" i="20"/>
  <c r="G12" i="20"/>
  <c r="B4" i="20"/>
  <c r="D4" i="20"/>
  <c r="D3" i="20"/>
  <c r="F4" i="20"/>
  <c r="F3" i="20"/>
  <c r="H4" i="20"/>
  <c r="H3" i="20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/>
  <c r="E4" i="19"/>
  <c r="E3" i="19"/>
  <c r="G4" i="19"/>
  <c r="G3" i="19"/>
  <c r="C8" i="19"/>
  <c r="E8" i="19"/>
  <c r="G8" i="19"/>
  <c r="C12" i="19"/>
  <c r="E12" i="19"/>
  <c r="G12" i="19"/>
  <c r="B4" i="19"/>
  <c r="D4" i="19"/>
  <c r="D3" i="19"/>
  <c r="F4" i="19"/>
  <c r="F3" i="19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/>
  <c r="E4" i="18"/>
  <c r="E3" i="18"/>
  <c r="C6" i="18"/>
  <c r="E6" i="18"/>
  <c r="C8" i="18"/>
  <c r="E8" i="18"/>
  <c r="C10" i="18"/>
  <c r="E10" i="18"/>
  <c r="C12" i="18"/>
  <c r="E12" i="18"/>
  <c r="C4" i="17"/>
  <c r="C3" i="17"/>
  <c r="E4" i="17"/>
  <c r="E3" i="17"/>
  <c r="G4" i="17"/>
  <c r="G3" i="17"/>
  <c r="C8" i="17"/>
  <c r="E8" i="17"/>
  <c r="G8" i="17"/>
  <c r="C10" i="17"/>
  <c r="E10" i="17"/>
  <c r="G10" i="17"/>
  <c r="C14" i="17"/>
  <c r="B4" i="17"/>
  <c r="D4" i="17"/>
  <c r="D3" i="17"/>
  <c r="F4" i="17"/>
  <c r="F3" i="17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/>
  <c r="E4" i="16"/>
  <c r="E3" i="16"/>
  <c r="G4" i="16"/>
  <c r="G3" i="16"/>
  <c r="C8" i="16"/>
  <c r="E8" i="16"/>
  <c r="G8" i="16"/>
  <c r="C12" i="16"/>
  <c r="E12" i="16"/>
  <c r="G12" i="16"/>
  <c r="B4" i="16"/>
  <c r="D4" i="16"/>
  <c r="D3" i="16"/>
  <c r="F4" i="16"/>
  <c r="F3" i="16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/>
  <c r="E4" i="15"/>
  <c r="E3" i="15"/>
  <c r="G4" i="15"/>
  <c r="G3" i="15"/>
  <c r="C8" i="15"/>
  <c r="E8" i="15"/>
  <c r="G8" i="15"/>
  <c r="C12" i="15"/>
  <c r="E12" i="15"/>
  <c r="G12" i="15"/>
  <c r="B4" i="15"/>
  <c r="D4" i="15"/>
  <c r="D3" i="15"/>
  <c r="F4" i="15"/>
  <c r="F3" i="15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a="1"/>
  <c r="C14" i="14"/>
  <c r="B12" i="14" a="1"/>
  <c r="C12" i="14"/>
  <c r="B10" i="14" a="1"/>
  <c r="B10" i="14"/>
  <c r="B8" i="14" a="1"/>
  <c r="B8" i="14"/>
  <c r="B6" i="14" a="1"/>
  <c r="B6" i="14"/>
  <c r="B4" i="14" a="1"/>
  <c r="B4" i="14"/>
  <c r="E6" i="14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/>
  <c r="E4" i="14"/>
  <c r="E3" i="14"/>
  <c r="C4" i="14"/>
  <c r="C3" i="14"/>
  <c r="H4" i="14"/>
  <c r="H3" i="14"/>
  <c r="F4" i="14"/>
  <c r="F3" i="14"/>
  <c r="D4" i="14"/>
  <c r="D3" i="14"/>
</calcChain>
</file>

<file path=xl/sharedStrings.xml><?xml version="1.0" encoding="utf-8"?>
<sst xmlns="http://schemas.openxmlformats.org/spreadsheetml/2006/main" count="72" uniqueCount="34">
  <si>
    <t xml:space="preserve"> </t>
  </si>
  <si>
    <t>Naptárbeállítások</t>
  </si>
  <si>
    <t>Év</t>
  </si>
  <si>
    <t>Hét kezdete</t>
  </si>
  <si>
    <t>Munkaszüneti nap</t>
  </si>
  <si>
    <t>vasárnap</t>
  </si>
  <si>
    <t>Oktatás-Intézményzi csatlakozók részére: Banki műveletek</t>
  </si>
  <si>
    <t>Oktatás-Intézményzi csatlakozók részére: Pénztári műveletek</t>
  </si>
  <si>
    <t>Megjegyzések</t>
  </si>
  <si>
    <t>Oktatás-Intézményzi csatlakozók részére: Személyi juttatások, nettó finanszírozás számviteli elszámolása</t>
  </si>
  <si>
    <t>Oktatás-Intézményzi csatlakozók részére: Közhatalmi bevételek számviteli elszámolása</t>
  </si>
  <si>
    <t>Áthelyezett munkanap</t>
  </si>
  <si>
    <t xml:space="preserve">Oktatás: Adó szakrendszer: Új adónem bevezetése, valamint adómérték változások paraméterezése </t>
  </si>
  <si>
    <t xml:space="preserve">Konzultáció: Adó szakrendszer: Új adónem bevezetése, valamint adómérték változások paraméterezése </t>
  </si>
  <si>
    <t>Oktatás: Gazdálkodási szakrendszer - KATI modul</t>
  </si>
  <si>
    <t>Oktatás-Intézményzi csatlakozók részére: Kati modul</t>
  </si>
  <si>
    <t>XXV.Önkormányzati Költségvetési és Adókonferencia</t>
  </si>
  <si>
    <t xml:space="preserve">Oktatás: Ingatlan-vagyon éves statisztika készítés, 2024. évi OSAP1616 statisztika </t>
  </si>
  <si>
    <t>Oktatás: IVK felzárkóztató oktatás</t>
  </si>
  <si>
    <t xml:space="preserve">Oktatás: ASP Oktatások felvétele, képzéstervezés  </t>
  </si>
  <si>
    <t xml:space="preserve">Oktatás: Iratkezelő szakrendszer - Adminisztrátori funkciók,Vezetői Információ Riport (VIR), lekérdezések </t>
  </si>
  <si>
    <t>Oktatás: Gazdálkodási szakrendszer: Helyi adó könyveléséhez kapcsolódó bizonylatok rendezése</t>
  </si>
  <si>
    <t>Oktatás: Adó szakrendszer - HIPA</t>
  </si>
  <si>
    <t xml:space="preserve">Konzultáció Iratkezelő szakrendszer - Adminisztrátori funkciók,Vezetői Információ Riport (VIR), lekérdezések </t>
  </si>
  <si>
    <t xml:space="preserve">Oktatás: ELÜGY-IRAT integráció
Oktatás: ELÜGY - Űrlapmenedzsment
</t>
  </si>
  <si>
    <t>Oktatás: IPARKER felzárkóztató oktatás</t>
  </si>
  <si>
    <t xml:space="preserve">Konzultáció: IPARKER felzárkóztató </t>
  </si>
  <si>
    <t xml:space="preserve">Oktatás: Iratkezelő szakrendszer: Hiteles másolatkészítés, Docflow, Digitalizálás, Nyomtatványok                               </t>
  </si>
  <si>
    <t>Oktatás: Iratkezelő szakrendszer: Iktatás + űrlap automatizmusok, Ügyiratlánc javítás</t>
  </si>
  <si>
    <t>Oktatás: Iratkezelő szakrendszer
Oktatás: Adó szakrendszer automatizált folyamatainak bemutatása</t>
  </si>
  <si>
    <t>Oktatás: Önkormányzati Adattárház adó riportok bemutatása kerületi önkormányzatok részére</t>
  </si>
  <si>
    <t xml:space="preserve">
</t>
  </si>
  <si>
    <t xml:space="preserve">Konzultáció: Keret 
</t>
  </si>
  <si>
    <t>Konzultáció: SM használata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</si>
</sst>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6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0" fontId="13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>
      <alignment vertical="top"/>
    </xf>
    <xf numFmtId="166" fontId="15" fillId="0" borderId="9" xfId="12" applyNumberFormat="1" applyFont="1" applyFill="1" applyBorder="1" applyAlignment="1">
      <alignment horizontal="right" vertical="center" indent="1"/>
    </xf>
    <xf numFmtId="166" fontId="15" fillId="0" borderId="11" xfId="12" applyNumberFormat="1" applyFont="1" applyFill="1" applyBorder="1" applyAlignment="1">
      <alignment horizontal="right" vertical="center" indent="1"/>
    </xf>
    <xf numFmtId="166" fontId="15" fillId="0" borderId="26" xfId="12" applyNumberFormat="1" applyFont="1" applyFill="1" applyBorder="1" applyAlignment="1">
      <alignment horizontal="right" vertical="center" indent="1"/>
    </xf>
    <xf numFmtId="166" fontId="15" fillId="0" borderId="20" xfId="12" applyNumberFormat="1" applyFont="1" applyFill="1" applyBorder="1" applyAlignment="1">
      <alignment horizontal="right" vertical="center" indent="1"/>
    </xf>
    <xf numFmtId="166" fontId="15" fillId="0" borderId="14" xfId="12" applyNumberFormat="1" applyFont="1" applyFill="1" applyBorder="1" applyAlignment="1">
      <alignment horizontal="right" vertical="center" indent="1"/>
    </xf>
    <xf numFmtId="0" fontId="16" fillId="0" borderId="15" xfId="0" applyFont="1" applyFill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left" vertical="top" wrapText="1" indent="1"/>
    </xf>
    <xf numFmtId="166" fontId="15" fillId="39" borderId="9" xfId="12" applyNumberFormat="1" applyFont="1" applyFill="1" applyBorder="1" applyAlignment="1">
      <alignment horizontal="right" vertical="center" indent="1"/>
    </xf>
    <xf numFmtId="0" fontId="16" fillId="38" borderId="15" xfId="0" applyFont="1" applyFill="1" applyBorder="1" applyAlignment="1">
      <alignment horizontal="left" vertical="top" wrapText="1" indent="1"/>
    </xf>
    <xf numFmtId="0" fontId="16" fillId="38" borderId="27" xfId="0" applyFont="1" applyFill="1" applyBorder="1" applyAlignment="1">
      <alignment horizontal="left" vertical="top" wrapText="1" indent="1"/>
    </xf>
    <xf numFmtId="0" fontId="16" fillId="38" borderId="10" xfId="0" applyFont="1" applyFill="1" applyBorder="1" applyAlignment="1">
      <alignment horizontal="center" vertical="center" wrapText="1"/>
    </xf>
    <xf numFmtId="0" fontId="16" fillId="38" borderId="21" xfId="0" applyFont="1" applyFill="1" applyBorder="1" applyAlignment="1">
      <alignment horizontal="left" vertical="top" wrapText="1" indent="1"/>
    </xf>
    <xf numFmtId="0" fontId="16" fillId="0" borderId="10" xfId="0" applyFont="1" applyFill="1" applyBorder="1" applyAlignment="1">
      <alignment horizontal="left" vertical="top" wrapText="1"/>
    </xf>
    <xf numFmtId="0" fontId="18" fillId="0" borderId="0" xfId="5" applyFont="1" applyFill="1" applyBorder="1" applyAlignment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19" fillId="0" borderId="0" xfId="5" applyFont="1" applyFill="1" applyBorder="1" applyAlignment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21" fillId="0" borderId="0" xfId="5" applyFont="1" applyFill="1" applyBorder="1" applyAlignment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0" fillId="0" borderId="0" xfId="5" applyFont="1" applyFill="1" applyBorder="1" applyAlignment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 wrapText="1"/>
    </xf>
  </cellXfs>
  <cellStyles count="50">
    <cellStyle name="1. jelölőszín" xfId="3" builtinId="29" customBuiltin="1"/>
    <cellStyle name="2. jelölőszín" xfId="31" builtinId="33" customBuiltin="1"/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3. jelölőszín" xfId="35" builtinId="37" customBuiltin="1"/>
    <cellStyle name="4. jelölőszín" xfId="39" builtinId="41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5. jelölőszín" xfId="4" builtinId="45" customBuiltin="1"/>
    <cellStyle name="6. jelölőszín" xfId="46" builtinId="49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190499</xdr:colOff>
      <xdr:row>0</xdr:row>
      <xdr:rowOff>66675</xdr:rowOff>
    </xdr:from>
    <xdr:to>
      <xdr:col>7</xdr:col>
      <xdr:colOff>1409699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9073F004-5DEB-47C2-9B41-B7EBBA994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71999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xmlns="" id="{45443D62-9CE3-4D5E-B7A8-502BABDB5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xmlns="" id="{D43D1A54-EC62-4286-A65B-649C139AB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50F5888D-1C04-4970-B578-82D1F74CC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7A18E21F-3719-4117-A5B2-1BF95CF49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1" descr="A következő szó fényképes kollázsa: tavasz" title="Tavasz fejléc">
          <a:extLst>
            <a:ext uri="{FF2B5EF4-FFF2-40B4-BE49-F238E27FC236}">
              <a16:creationId xmlns:a16="http://schemas.microsoft.com/office/drawing/2014/main" xmlns="" id="{AA47EBCB-19CC-49DC-8FA9-39EA0F7A9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xmlns="" id="{CA63F687-1EDE-4269-B4E1-6AE43C67F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xmlns="" id="{54512082-DBC4-4412-83AD-37894A2F1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0</xdr:row>
      <xdr:rowOff>57150</xdr:rowOff>
    </xdr:from>
    <xdr:to>
      <xdr:col>8</xdr:col>
      <xdr:colOff>0</xdr:colOff>
      <xdr:row>1</xdr:row>
      <xdr:rowOff>1155209</xdr:rowOff>
    </xdr:to>
    <xdr:pic>
      <xdr:nvPicPr>
        <xdr:cNvPr id="4" name="Kép 2" descr="A következő szó fényképes kollázsa: nyár" title="Nyár fejléc">
          <a:extLst>
            <a:ext uri="{FF2B5EF4-FFF2-40B4-BE49-F238E27FC236}">
              <a16:creationId xmlns:a16="http://schemas.microsoft.com/office/drawing/2014/main" xmlns="" id="{A59BADD9-9EF9-4FF2-9D48-5A75D5E8C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38700" y="57150"/>
          <a:ext cx="5219700" cy="12123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xmlns="" id="{B5EBE4E5-1C31-4019-AAB5-2F17D9481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xmlns="" id="{CFF562A3-D81F-4A3A-818C-EF9E4AE7F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4" name="Kép 2" descr="A következő szó fényképes kollázsa: ősz" title="Ősz fejléc">
          <a:extLst>
            <a:ext uri="{FF2B5EF4-FFF2-40B4-BE49-F238E27FC236}">
              <a16:creationId xmlns:a16="http://schemas.microsoft.com/office/drawing/2014/main" xmlns="" id="{46576FAA-3DB4-41EE-89C7-94CADC4A9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zoomScale="90" zoomScaleNormal="90" workbookViewId="0">
      <selection activeCell="N11" sqref="N11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2" width="12.25" style="26" customWidth="1"/>
    <col min="13" max="13" width="1.625" style="26" customWidth="1"/>
    <col min="14" max="16384" width="8.75" style="26"/>
  </cols>
  <sheetData>
    <row r="1" spans="1:12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  <c r="K1" s="2"/>
      <c r="L1" s="2"/>
    </row>
    <row r="2" spans="1:12" ht="96" customHeight="1" x14ac:dyDescent="0.3">
      <c r="A2" s="1"/>
      <c r="B2" s="43" t="str">
        <f>"Január "&amp;NaptáriÉv</f>
        <v>Január 2025</v>
      </c>
      <c r="C2" s="43"/>
      <c r="D2" s="43"/>
      <c r="E2" s="3"/>
      <c r="F2" s="3"/>
      <c r="G2" s="3"/>
      <c r="H2" s="4"/>
      <c r="K2" s="2"/>
      <c r="L2" s="2"/>
    </row>
    <row r="3" spans="1:12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  <c r="K3" s="48" t="s">
        <v>1</v>
      </c>
      <c r="L3" s="48"/>
    </row>
    <row r="4" spans="1:12" s="27" customFormat="1" ht="24" customHeight="1" x14ac:dyDescent="0.3">
      <c r="A4" s="5"/>
      <c r="B4" s="30">
        <f t="array" ref="B4:H4">NapokÉsHetek+DATE(NaptáriÉv,1,1)-WEEKDAY(DATE(NaptáriÉv,1,1),(HétKezdete="Monday")+1)+1</f>
        <v>45655</v>
      </c>
      <c r="C4" s="30">
        <v>45656</v>
      </c>
      <c r="D4" s="30">
        <v>45657</v>
      </c>
      <c r="E4" s="30">
        <v>45658</v>
      </c>
      <c r="F4" s="30">
        <v>45659</v>
      </c>
      <c r="G4" s="30">
        <v>45660</v>
      </c>
      <c r="H4" s="31">
        <v>45661</v>
      </c>
      <c r="K4" s="12" t="s">
        <v>2</v>
      </c>
      <c r="L4" s="12" t="s">
        <v>3</v>
      </c>
    </row>
    <row r="5" spans="1:12" s="28" customFormat="1" ht="56.1" customHeight="1" x14ac:dyDescent="0.3">
      <c r="A5" s="11"/>
      <c r="B5" s="36"/>
      <c r="C5" s="10"/>
      <c r="D5" s="10"/>
      <c r="E5" s="40" t="s">
        <v>4</v>
      </c>
      <c r="F5" s="10"/>
      <c r="G5" s="10"/>
      <c r="H5" s="36"/>
      <c r="K5" s="13">
        <v>2025</v>
      </c>
      <c r="L5" s="13" t="s">
        <v>5</v>
      </c>
    </row>
    <row r="6" spans="1:12" s="27" customFormat="1" ht="24" customHeight="1" x14ac:dyDescent="0.3">
      <c r="A6" s="5"/>
      <c r="B6" s="30">
        <f t="array" ref="B6:H6">NapokÉsHetek+DATE(NaptáriÉv,1,1)-WEEKDAY(DATE(NaptáriÉv,1,1),(HétKezdete="Monday")+1)+8</f>
        <v>45662</v>
      </c>
      <c r="C6" s="30">
        <v>45663</v>
      </c>
      <c r="D6" s="30">
        <v>45664</v>
      </c>
      <c r="E6" s="30">
        <v>45665</v>
      </c>
      <c r="F6" s="30">
        <v>45666</v>
      </c>
      <c r="G6" s="30">
        <v>45667</v>
      </c>
      <c r="H6" s="37">
        <v>45668</v>
      </c>
    </row>
    <row r="7" spans="1:12" s="28" customFormat="1" ht="56.1" customHeight="1" x14ac:dyDescent="0.3">
      <c r="A7" s="11"/>
      <c r="B7" s="36"/>
      <c r="C7" s="10"/>
      <c r="D7" s="10"/>
      <c r="E7" s="10" t="s">
        <v>6</v>
      </c>
      <c r="F7" s="10"/>
      <c r="G7" s="10"/>
      <c r="H7" s="36"/>
    </row>
    <row r="8" spans="1:12" s="27" customFormat="1" ht="24" customHeight="1" x14ac:dyDescent="0.3">
      <c r="A8" s="5"/>
      <c r="B8" s="37">
        <f t="array" ref="B8:H8">NapokÉsHetek+DATE(NaptáriÉv,1,1)-WEEKDAY(DATE(NaptáriÉv,1,1),(HétKezdete="Monday")+1)+15</f>
        <v>45669</v>
      </c>
      <c r="C8" s="30">
        <v>45670</v>
      </c>
      <c r="D8" s="30">
        <v>45671</v>
      </c>
      <c r="E8" s="30">
        <v>45672</v>
      </c>
      <c r="F8" s="30">
        <v>45673</v>
      </c>
      <c r="G8" s="30">
        <v>45674</v>
      </c>
      <c r="H8" s="37">
        <v>45675</v>
      </c>
    </row>
    <row r="9" spans="1:12" s="28" customFormat="1" ht="56.1" customHeight="1" x14ac:dyDescent="0.3">
      <c r="A9" s="11"/>
      <c r="B9" s="36"/>
      <c r="C9" s="10"/>
      <c r="D9" s="42" t="s">
        <v>12</v>
      </c>
      <c r="E9" s="10" t="s">
        <v>7</v>
      </c>
      <c r="F9" s="10"/>
      <c r="G9" s="10"/>
      <c r="H9" s="36"/>
    </row>
    <row r="10" spans="1:12" s="27" customFormat="1" ht="24" customHeight="1" x14ac:dyDescent="0.3">
      <c r="A10" s="5"/>
      <c r="B10" s="37">
        <f t="array" ref="B10:H10">NapokÉsHetek+DATE(NaptáriÉv,1,1)-WEEKDAY(DATE(NaptáriÉv,1,1),(HétKezdete="Monday")+1)+22</f>
        <v>45676</v>
      </c>
      <c r="C10" s="30">
        <v>45677</v>
      </c>
      <c r="D10" s="30">
        <v>45678</v>
      </c>
      <c r="E10" s="30">
        <v>45679</v>
      </c>
      <c r="F10" s="30">
        <v>45680</v>
      </c>
      <c r="G10" s="30">
        <v>45681</v>
      </c>
      <c r="H10" s="37">
        <v>45682</v>
      </c>
    </row>
    <row r="11" spans="1:12" s="28" customFormat="1" ht="56.1" customHeight="1" x14ac:dyDescent="0.3">
      <c r="A11" s="11"/>
      <c r="B11" s="36"/>
      <c r="C11" s="10"/>
      <c r="D11" s="42" t="s">
        <v>13</v>
      </c>
      <c r="E11" s="10" t="s">
        <v>15</v>
      </c>
      <c r="F11" s="10"/>
      <c r="G11" s="10"/>
      <c r="H11" s="36"/>
    </row>
    <row r="12" spans="1:12" s="27" customFormat="1" ht="24" customHeight="1" x14ac:dyDescent="0.3">
      <c r="A12" s="5"/>
      <c r="B12" s="37">
        <f t="array" ref="B12:H12">NapokÉsHetek+DATE(NaptáriÉv,1,1)-WEEKDAY(DATE(NaptáriÉv,1,1),(HétKezdete="Monday")+1)+29</f>
        <v>45683</v>
      </c>
      <c r="C12" s="30">
        <v>45684</v>
      </c>
      <c r="D12" s="30">
        <v>45685</v>
      </c>
      <c r="E12" s="30">
        <v>45686</v>
      </c>
      <c r="F12" s="30">
        <v>45687</v>
      </c>
      <c r="G12" s="30">
        <v>45688</v>
      </c>
      <c r="H12" s="37">
        <v>45689</v>
      </c>
    </row>
    <row r="13" spans="1:12" s="28" customFormat="1" ht="56.1" customHeight="1" x14ac:dyDescent="0.3">
      <c r="A13" s="11"/>
      <c r="B13" s="36"/>
      <c r="C13" s="10"/>
      <c r="D13" s="10"/>
      <c r="E13" s="10"/>
      <c r="F13" s="10"/>
      <c r="G13" s="10"/>
      <c r="H13" s="36"/>
    </row>
    <row r="14" spans="1:12" s="27" customFormat="1" ht="24" customHeight="1" x14ac:dyDescent="0.3">
      <c r="A14" s="5"/>
      <c r="B14" s="37">
        <f t="array" ref="B14:C14">NapokÉsHetek+DATE(NaptáriÉv,1,1)-WEEKDAY(DATE(NaptáriÉv,1,1),(HétKezdete="Monday")+1)+36</f>
        <v>45690</v>
      </c>
      <c r="C14" s="30">
        <v>45691</v>
      </c>
      <c r="D14" s="44" t="s">
        <v>8</v>
      </c>
      <c r="E14" s="44"/>
      <c r="F14" s="44"/>
      <c r="G14" s="44"/>
      <c r="H14" s="45"/>
    </row>
    <row r="15" spans="1:12" s="28" customFormat="1" ht="56.1" customHeight="1" x14ac:dyDescent="0.3">
      <c r="A15" s="11"/>
      <c r="B15" s="36"/>
      <c r="C15" s="10"/>
      <c r="D15" s="46"/>
      <c r="E15" s="46"/>
      <c r="F15" s="46"/>
      <c r="G15" s="46"/>
      <c r="H15" s="47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/>
    <dataValidation allowBlank="1" showInputMessage="1" showErrorMessage="1" prompt="Az alábbi cellában adhatja meg az évet." sqref="K4"/>
    <dataValidation allowBlank="1" showInputMessage="1" showErrorMessage="1" prompt="Válassza ki a hét kezdő napját az alábbi cellában." sqref="L4"/>
    <dataValidation allowBlank="1" showInputMessage="1" showErrorMessage="1" prompt="Ebben a cellában adhatja meg az évet." sqref="K5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Írja be az évet, és válassza ki a naptár kezdőnapját az alábbi cellákban. A Naptár beállításai cellák nem lesznek kinyomtatva" sqref="K3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topLeftCell="A4" workbookViewId="0">
      <selection activeCell="H13" sqref="H13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"Október "&amp;NaptáriÉv</f>
        <v>Október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NapokÉsHetek+DATE(NaptáriÉv,10,1)-WEEKDAY(DATE(NaptáriÉv,10,1),(HétKezdete="Monday")+1)+1</f>
        <v>45928</v>
      </c>
      <c r="C4" s="32">
        <v>45929</v>
      </c>
      <c r="D4" s="32">
        <v>45930</v>
      </c>
      <c r="E4" s="32">
        <v>45931</v>
      </c>
      <c r="F4" s="32">
        <v>45932</v>
      </c>
      <c r="G4" s="32">
        <v>45933</v>
      </c>
      <c r="H4" s="32">
        <v>45934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NapokÉsHetek+DATE(NaptáriÉv,10,1)-WEEKDAY(DATE(NaptáriÉv,10,1),(HétKezdete="Monday")+1)+8</f>
        <v>45935</v>
      </c>
      <c r="C6" s="32">
        <v>45936</v>
      </c>
      <c r="D6" s="32">
        <v>45937</v>
      </c>
      <c r="E6" s="32">
        <v>45938</v>
      </c>
      <c r="F6" s="32">
        <v>45939</v>
      </c>
      <c r="G6" s="32">
        <v>45940</v>
      </c>
      <c r="H6" s="32">
        <v>45941</v>
      </c>
    </row>
    <row r="7" spans="1:9" s="28" customFormat="1" ht="56.1" customHeight="1" x14ac:dyDescent="0.3">
      <c r="A7" s="11"/>
      <c r="B7" s="39"/>
      <c r="C7" s="25"/>
      <c r="D7" s="25"/>
      <c r="E7" s="25"/>
      <c r="F7" s="25" t="s">
        <v>25</v>
      </c>
      <c r="G7" s="25"/>
      <c r="H7" s="39"/>
    </row>
    <row r="8" spans="1:9" s="27" customFormat="1" ht="24" customHeight="1" x14ac:dyDescent="0.3">
      <c r="A8" s="5"/>
      <c r="B8" s="32">
        <f t="array" ref="B8:H8">NapokÉsHetek+DATE(NaptáriÉv,10,1)-WEEKDAY(DATE(NaptáriÉv,10,1),(HétKezdete="Monday")+1)+15</f>
        <v>45942</v>
      </c>
      <c r="C8" s="32">
        <v>45943</v>
      </c>
      <c r="D8" s="32">
        <v>45944</v>
      </c>
      <c r="E8" s="32">
        <v>45945</v>
      </c>
      <c r="F8" s="32">
        <v>45946</v>
      </c>
      <c r="G8" s="32">
        <v>45947</v>
      </c>
      <c r="H8" s="32">
        <v>45948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5" t="s">
        <v>11</v>
      </c>
    </row>
    <row r="10" spans="1:9" s="27" customFormat="1" ht="24" customHeight="1" x14ac:dyDescent="0.3">
      <c r="A10" s="5"/>
      <c r="B10" s="32">
        <f t="array" ref="B10:H10">NapokÉsHetek+DATE(NaptáriÉv,10,1)-WEEKDAY(DATE(NaptáriÉv,10,1),(HétKezdete="Monday")+1)+22</f>
        <v>45949</v>
      </c>
      <c r="C10" s="32">
        <v>45950</v>
      </c>
      <c r="D10" s="32">
        <v>45951</v>
      </c>
      <c r="E10" s="32">
        <v>45952</v>
      </c>
      <c r="F10" s="32">
        <v>45953</v>
      </c>
      <c r="G10" s="32">
        <v>45954</v>
      </c>
      <c r="H10" s="32">
        <v>45955</v>
      </c>
    </row>
    <row r="11" spans="1:9" s="28" customFormat="1" ht="56.1" customHeight="1" x14ac:dyDescent="0.3">
      <c r="A11" s="11"/>
      <c r="B11" s="39"/>
      <c r="C11" s="25"/>
      <c r="D11" s="25"/>
      <c r="E11" s="25" t="s">
        <v>26</v>
      </c>
      <c r="F11" s="40" t="s">
        <v>4</v>
      </c>
      <c r="G11" s="40" t="s">
        <v>4</v>
      </c>
      <c r="H11" s="39"/>
    </row>
    <row r="12" spans="1:9" s="27" customFormat="1" ht="24" customHeight="1" x14ac:dyDescent="0.3">
      <c r="A12" s="5"/>
      <c r="B12" s="32">
        <f t="array" ref="B12:H12">NapokÉsHetek+DATE(NaptáriÉv,10,1)-WEEKDAY(DATE(NaptáriÉv,10,1),(HétKezdete="Monday")+1)+29</f>
        <v>45956</v>
      </c>
      <c r="C12" s="32">
        <v>45957</v>
      </c>
      <c r="D12" s="32">
        <v>45958</v>
      </c>
      <c r="E12" s="32">
        <v>45959</v>
      </c>
      <c r="F12" s="32">
        <v>45960</v>
      </c>
      <c r="G12" s="32">
        <v>45961</v>
      </c>
      <c r="H12" s="32">
        <v>45962</v>
      </c>
    </row>
    <row r="13" spans="1:9" s="28" customFormat="1" ht="56.1" customHeight="1" x14ac:dyDescent="0.3">
      <c r="A13" s="11"/>
      <c r="B13" s="39"/>
      <c r="C13" s="25"/>
      <c r="D13" s="25"/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NapokÉsHetek+DATE(NaptáriÉv,10,1)-WEEKDAY(DATE(NaptáriÉv,10,1),(HétKezdete="Monday")+1)+36</f>
        <v>45963</v>
      </c>
      <c r="C14" s="32">
        <v>45964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 t="s">
        <v>22</v>
      </c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Októ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topLeftCell="A4" workbookViewId="0">
      <selection activeCell="P7" sqref="P7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"November "&amp;NaptáriÉv</f>
        <v>November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NapokÉsHetek+DATE(NaptáriÉv,11,1)-WEEKDAY(DATE(NaptáriÉv,11,1),(HétKezdete="Monday")+1)+1</f>
        <v>45956</v>
      </c>
      <c r="C4" s="32">
        <v>45957</v>
      </c>
      <c r="D4" s="32">
        <v>45958</v>
      </c>
      <c r="E4" s="32">
        <v>45959</v>
      </c>
      <c r="F4" s="32">
        <v>45960</v>
      </c>
      <c r="G4" s="32">
        <v>45961</v>
      </c>
      <c r="H4" s="32">
        <v>45962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NapokÉsHetek+DATE(NaptáriÉv,11,1)-WEEKDAY(DATE(NaptáriÉv,11,1),(HétKezdete="Monday")+1)+8</f>
        <v>45963</v>
      </c>
      <c r="C6" s="32">
        <v>45964</v>
      </c>
      <c r="D6" s="32">
        <v>45965</v>
      </c>
      <c r="E6" s="32">
        <v>45966</v>
      </c>
      <c r="F6" s="32">
        <v>45967</v>
      </c>
      <c r="G6" s="32">
        <v>45968</v>
      </c>
      <c r="H6" s="32">
        <v>45969</v>
      </c>
    </row>
    <row r="7" spans="1:9" s="28" customFormat="1" ht="56.1" customHeight="1" x14ac:dyDescent="0.3">
      <c r="A7" s="11"/>
      <c r="B7" s="39"/>
      <c r="C7" s="25"/>
      <c r="D7" s="25" t="s">
        <v>27</v>
      </c>
      <c r="E7" s="25"/>
      <c r="F7" s="25"/>
      <c r="G7" s="25"/>
      <c r="H7" s="39"/>
    </row>
    <row r="8" spans="1:9" s="27" customFormat="1" ht="24" customHeight="1" x14ac:dyDescent="0.3">
      <c r="A8" s="5"/>
      <c r="B8" s="32">
        <f t="array" ref="B8:H8">NapokÉsHetek+DATE(NaptáriÉv,11,1)-WEEKDAY(DATE(NaptáriÉv,11,1),(HétKezdete="Monday")+1)+15</f>
        <v>45970</v>
      </c>
      <c r="C8" s="32">
        <v>45971</v>
      </c>
      <c r="D8" s="32">
        <v>45972</v>
      </c>
      <c r="E8" s="32">
        <v>45973</v>
      </c>
      <c r="F8" s="32">
        <v>45974</v>
      </c>
      <c r="G8" s="32">
        <v>45975</v>
      </c>
      <c r="H8" s="32">
        <v>45976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9"/>
    </row>
    <row r="10" spans="1:9" s="27" customFormat="1" ht="24" customHeight="1" x14ac:dyDescent="0.3">
      <c r="A10" s="5"/>
      <c r="B10" s="32">
        <f t="array" ref="B10:H10">NapokÉsHetek+DATE(NaptáriÉv,11,1)-WEEKDAY(DATE(NaptáriÉv,11,1),(HétKezdete="Monday")+1)+22</f>
        <v>45977</v>
      </c>
      <c r="C10" s="32">
        <v>45978</v>
      </c>
      <c r="D10" s="32">
        <v>45979</v>
      </c>
      <c r="E10" s="32">
        <v>45980</v>
      </c>
      <c r="F10" s="32">
        <v>45981</v>
      </c>
      <c r="G10" s="32">
        <v>45982</v>
      </c>
      <c r="H10" s="32">
        <v>45983</v>
      </c>
    </row>
    <row r="11" spans="1:9" s="28" customFormat="1" ht="56.1" customHeight="1" x14ac:dyDescent="0.3">
      <c r="A11" s="11"/>
      <c r="B11" s="39"/>
      <c r="C11" s="25"/>
      <c r="D11" s="64" t="s">
        <v>16</v>
      </c>
      <c r="E11" s="65"/>
      <c r="F11" s="25"/>
      <c r="G11" s="25"/>
      <c r="H11" s="39"/>
    </row>
    <row r="12" spans="1:9" s="27" customFormat="1" ht="24" customHeight="1" x14ac:dyDescent="0.3">
      <c r="A12" s="5"/>
      <c r="B12" s="32">
        <f t="array" ref="B12:H12">NapokÉsHetek+DATE(NaptáriÉv,11,1)-WEEKDAY(DATE(NaptáriÉv,11,1),(HétKezdete="Monday")+1)+29</f>
        <v>45984</v>
      </c>
      <c r="C12" s="32">
        <v>45985</v>
      </c>
      <c r="D12" s="32">
        <v>45986</v>
      </c>
      <c r="E12" s="32">
        <v>45987</v>
      </c>
      <c r="F12" s="32">
        <v>45988</v>
      </c>
      <c r="G12" s="32">
        <v>45989</v>
      </c>
      <c r="H12" s="32">
        <v>45990</v>
      </c>
    </row>
    <row r="13" spans="1:9" s="28" customFormat="1" ht="56.1" customHeight="1" x14ac:dyDescent="0.3">
      <c r="A13" s="11"/>
      <c r="B13" s="39"/>
      <c r="C13" s="25"/>
      <c r="D13" s="25"/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NapokÉsHetek+DATE(NaptáriÉv,11,1)-WEEKDAY(DATE(NaptáriÉv,11,1),(HétKezdete="Monday")+1)+36</f>
        <v>45991</v>
      </c>
      <c r="C14" s="32">
        <v>45992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/>
      <c r="E15" s="62"/>
      <c r="F15" s="62"/>
      <c r="G15" s="62"/>
      <c r="H15" s="63"/>
    </row>
  </sheetData>
  <mergeCells count="4">
    <mergeCell ref="B2:D2"/>
    <mergeCell ref="D14:H14"/>
    <mergeCell ref="D15:H15"/>
    <mergeCell ref="D11:E11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Nov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topLeftCell="A4" workbookViewId="0">
      <selection activeCell="E17" sqref="E17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3" t="str">
        <f>"December "&amp;NaptáriÉv</f>
        <v>December 2025</v>
      </c>
      <c r="C2" s="43"/>
      <c r="D2" s="43"/>
      <c r="E2" s="3"/>
      <c r="F2" s="3"/>
      <c r="G2" s="3"/>
      <c r="H2" s="4"/>
    </row>
    <row r="3" spans="1:9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</row>
    <row r="4" spans="1:9" s="27" customFormat="1" ht="24" customHeight="1" x14ac:dyDescent="0.3">
      <c r="A4" s="5"/>
      <c r="B4" s="30">
        <f t="array" ref="B4:H4">NapokÉsHetek+DATE(NaptáriÉv,12,1)-WEEKDAY(DATE(NaptáriÉv,12,1),(HétKezdete="Monday")+1)+1</f>
        <v>45991</v>
      </c>
      <c r="C4" s="30">
        <v>45992</v>
      </c>
      <c r="D4" s="30">
        <v>45993</v>
      </c>
      <c r="E4" s="30">
        <v>45994</v>
      </c>
      <c r="F4" s="30">
        <v>45995</v>
      </c>
      <c r="G4" s="30">
        <v>45996</v>
      </c>
      <c r="H4" s="31">
        <v>45997</v>
      </c>
    </row>
    <row r="5" spans="1:9" s="28" customFormat="1" ht="56.1" customHeight="1" x14ac:dyDescent="0.3">
      <c r="A5" s="11"/>
      <c r="B5" s="36"/>
      <c r="C5" s="10"/>
      <c r="D5" s="10"/>
      <c r="E5" s="10"/>
      <c r="F5" s="10"/>
      <c r="G5" s="10"/>
      <c r="H5" s="36"/>
    </row>
    <row r="6" spans="1:9" s="27" customFormat="1" ht="24" customHeight="1" x14ac:dyDescent="0.3">
      <c r="A6" s="5"/>
      <c r="B6" s="30">
        <f t="array" ref="B6:H6">NapokÉsHetek+DATE(NaptáriÉv,12,1)-WEEKDAY(DATE(NaptáriÉv,12,1),(HétKezdete="Monday")+1)+8</f>
        <v>45998</v>
      </c>
      <c r="C6" s="30">
        <v>45999</v>
      </c>
      <c r="D6" s="30">
        <v>46000</v>
      </c>
      <c r="E6" s="30">
        <v>46001</v>
      </c>
      <c r="F6" s="30">
        <v>46002</v>
      </c>
      <c r="G6" s="30">
        <v>46003</v>
      </c>
      <c r="H6" s="30">
        <v>46004</v>
      </c>
    </row>
    <row r="7" spans="1:9" s="28" customFormat="1" ht="56.1" customHeight="1" x14ac:dyDescent="0.3">
      <c r="A7" s="11"/>
      <c r="B7" s="36"/>
      <c r="C7" s="10"/>
      <c r="D7" s="10"/>
      <c r="E7" s="10"/>
      <c r="F7" s="10"/>
      <c r="G7" s="10"/>
      <c r="H7" s="35" t="s">
        <v>11</v>
      </c>
    </row>
    <row r="8" spans="1:9" s="27" customFormat="1" ht="24" customHeight="1" x14ac:dyDescent="0.3">
      <c r="A8" s="5"/>
      <c r="B8" s="30">
        <f t="array" ref="B8:H8">NapokÉsHetek+DATE(NaptáriÉv,12,1)-WEEKDAY(DATE(NaptáriÉv,12,1),(HétKezdete="Monday")+1)+15</f>
        <v>46005</v>
      </c>
      <c r="C8" s="30">
        <v>46006</v>
      </c>
      <c r="D8" s="30">
        <v>46007</v>
      </c>
      <c r="E8" s="30">
        <v>46008</v>
      </c>
      <c r="F8" s="30">
        <v>46009</v>
      </c>
      <c r="G8" s="30">
        <v>46010</v>
      </c>
      <c r="H8" s="30">
        <v>46011</v>
      </c>
    </row>
    <row r="9" spans="1:9" s="28" customFormat="1" ht="56.1" customHeight="1" x14ac:dyDescent="0.3">
      <c r="A9" s="11"/>
      <c r="B9" s="36"/>
      <c r="C9" s="10"/>
      <c r="D9" s="10"/>
      <c r="E9" s="10"/>
      <c r="F9" s="10"/>
      <c r="G9" s="10"/>
      <c r="H9" s="36"/>
    </row>
    <row r="10" spans="1:9" s="27" customFormat="1" ht="24" customHeight="1" x14ac:dyDescent="0.3">
      <c r="A10" s="5"/>
      <c r="B10" s="30">
        <f t="array" ref="B10:H10">NapokÉsHetek+DATE(NaptáriÉv,12,1)-WEEKDAY(DATE(NaptáriÉv,12,1),(HétKezdete="Monday")+1)+22</f>
        <v>46012</v>
      </c>
      <c r="C10" s="30">
        <v>46013</v>
      </c>
      <c r="D10" s="30">
        <v>46014</v>
      </c>
      <c r="E10" s="30">
        <v>46015</v>
      </c>
      <c r="F10" s="30">
        <v>46016</v>
      </c>
      <c r="G10" s="30">
        <v>46017</v>
      </c>
      <c r="H10" s="30">
        <v>46018</v>
      </c>
    </row>
    <row r="11" spans="1:9" s="28" customFormat="1" ht="56.1" customHeight="1" x14ac:dyDescent="0.3">
      <c r="A11" s="11"/>
      <c r="B11" s="36"/>
      <c r="C11" s="10"/>
      <c r="D11" s="10"/>
      <c r="E11" s="40" t="s">
        <v>4</v>
      </c>
      <c r="F11" s="40" t="s">
        <v>4</v>
      </c>
      <c r="G11" s="40" t="s">
        <v>4</v>
      </c>
      <c r="H11" s="36"/>
    </row>
    <row r="12" spans="1:9" s="27" customFormat="1" ht="24" customHeight="1" x14ac:dyDescent="0.3">
      <c r="A12" s="5"/>
      <c r="B12" s="30">
        <f t="array" ref="B12:H12">NapokÉsHetek+DATE(NaptáriÉv,12,1)-WEEKDAY(DATE(NaptáriÉv,12,1),(HétKezdete="Monday")+1)+29</f>
        <v>46019</v>
      </c>
      <c r="C12" s="30">
        <v>46020</v>
      </c>
      <c r="D12" s="30">
        <v>46021</v>
      </c>
      <c r="E12" s="30">
        <v>46022</v>
      </c>
      <c r="F12" s="30">
        <v>46023</v>
      </c>
      <c r="G12" s="30">
        <v>46024</v>
      </c>
      <c r="H12" s="30">
        <v>46025</v>
      </c>
    </row>
    <row r="13" spans="1:9" s="28" customFormat="1" ht="56.1" customHeight="1" x14ac:dyDescent="0.3">
      <c r="A13" s="11"/>
      <c r="B13" s="36"/>
      <c r="C13" s="10"/>
      <c r="D13" s="10"/>
      <c r="E13" s="10"/>
      <c r="F13" s="40" t="s">
        <v>4</v>
      </c>
      <c r="G13" s="40" t="s">
        <v>4</v>
      </c>
      <c r="H13" s="36"/>
    </row>
    <row r="14" spans="1:9" s="27" customFormat="1" ht="24" customHeight="1" x14ac:dyDescent="0.3">
      <c r="A14" s="5"/>
      <c r="B14" s="30">
        <f t="array" ref="B14:C14">NapokÉsHetek+DATE(NaptáriÉv,12,1)-WEEKDAY(DATE(NaptáriÉv,12,1),(HétKezdete="Monday")+1)+36</f>
        <v>46026</v>
      </c>
      <c r="C14" s="30">
        <v>46027</v>
      </c>
      <c r="D14" s="44" t="s">
        <v>8</v>
      </c>
      <c r="E14" s="44"/>
      <c r="F14" s="44"/>
      <c r="G14" s="44"/>
      <c r="H14" s="45"/>
    </row>
    <row r="15" spans="1:9" s="28" customFormat="1" ht="56.1" customHeight="1" x14ac:dyDescent="0.3">
      <c r="A15" s="11"/>
      <c r="B15" s="36"/>
      <c r="C15" s="10"/>
      <c r="D15" s="46"/>
      <c r="E15" s="46"/>
      <c r="F15" s="46"/>
      <c r="G15" s="46"/>
      <c r="H15" s="47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Dec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zoomScale="80" zoomScaleNormal="80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3" t="str">
        <f>"Február "&amp;NaptáriÉv</f>
        <v>Február 2025</v>
      </c>
      <c r="C2" s="43"/>
      <c r="D2" s="43"/>
      <c r="E2" s="3"/>
      <c r="F2" s="3"/>
      <c r="G2" s="3"/>
      <c r="H2" s="4"/>
    </row>
    <row r="3" spans="1:9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</row>
    <row r="4" spans="1:9" s="27" customFormat="1" ht="24" customHeight="1" x14ac:dyDescent="0.3">
      <c r="A4" s="5"/>
      <c r="B4" s="30">
        <f t="array" ref="B4:H4">NapokÉsHetek+DATE(NaptáriÉv,2,1)-WEEKDAY(DATE(NaptáriÉv,2,1),(HétKezdete="Monday")+1)+1</f>
        <v>45683</v>
      </c>
      <c r="C4" s="30">
        <v>45684</v>
      </c>
      <c r="D4" s="30">
        <v>45685</v>
      </c>
      <c r="E4" s="30">
        <v>45686</v>
      </c>
      <c r="F4" s="30">
        <v>45687</v>
      </c>
      <c r="G4" s="30">
        <v>45688</v>
      </c>
      <c r="H4" s="31">
        <v>45689</v>
      </c>
    </row>
    <row r="5" spans="1:9" s="28" customFormat="1" ht="56.1" customHeight="1" x14ac:dyDescent="0.3">
      <c r="A5" s="11"/>
      <c r="B5" s="36"/>
      <c r="C5" s="10"/>
      <c r="D5" s="10"/>
      <c r="E5" s="10"/>
      <c r="F5" s="10"/>
      <c r="G5" s="10"/>
      <c r="H5" s="36"/>
    </row>
    <row r="6" spans="1:9" s="27" customFormat="1" ht="24" customHeight="1" x14ac:dyDescent="0.3">
      <c r="A6" s="5"/>
      <c r="B6" s="30">
        <f t="array" ref="B6:H6">NapokÉsHetek+DATE(NaptáriÉv,2,1)-WEEKDAY(DATE(NaptáriÉv,2,1),(HétKezdete="Monday")+1)+8</f>
        <v>45690</v>
      </c>
      <c r="C6" s="30">
        <v>45691</v>
      </c>
      <c r="D6" s="30">
        <v>45692</v>
      </c>
      <c r="E6" s="30">
        <v>45693</v>
      </c>
      <c r="F6" s="30">
        <v>45694</v>
      </c>
      <c r="G6" s="30">
        <v>45695</v>
      </c>
      <c r="H6" s="30">
        <v>45696</v>
      </c>
    </row>
    <row r="7" spans="1:9" s="28" customFormat="1" ht="56.1" customHeight="1" x14ac:dyDescent="0.3">
      <c r="A7" s="11"/>
      <c r="B7" s="36"/>
      <c r="C7" s="10"/>
      <c r="D7" s="10"/>
      <c r="E7" s="10"/>
      <c r="F7" s="10"/>
      <c r="G7" s="10"/>
      <c r="H7" s="36"/>
    </row>
    <row r="8" spans="1:9" s="27" customFormat="1" ht="24" customHeight="1" x14ac:dyDescent="0.3">
      <c r="A8" s="5"/>
      <c r="B8" s="30">
        <f t="array" ref="B8:H8">NapokÉsHetek+DATE(NaptáriÉv,2,1)-WEEKDAY(DATE(NaptáriÉv,2,1),(HétKezdete="Monday")+1)+15</f>
        <v>45697</v>
      </c>
      <c r="C8" s="30">
        <v>45698</v>
      </c>
      <c r="D8" s="30">
        <v>45699</v>
      </c>
      <c r="E8" s="30">
        <v>45700</v>
      </c>
      <c r="F8" s="30">
        <v>45701</v>
      </c>
      <c r="G8" s="30">
        <v>45702</v>
      </c>
      <c r="H8" s="30">
        <v>45703</v>
      </c>
    </row>
    <row r="9" spans="1:9" s="28" customFormat="1" ht="56.1" customHeight="1" x14ac:dyDescent="0.3">
      <c r="A9" s="11"/>
      <c r="B9" s="36"/>
      <c r="C9" s="10"/>
      <c r="D9" s="10"/>
      <c r="E9" s="10" t="s">
        <v>9</v>
      </c>
      <c r="F9" s="10"/>
      <c r="G9" s="10"/>
      <c r="H9" s="36"/>
    </row>
    <row r="10" spans="1:9" s="27" customFormat="1" ht="24" customHeight="1" x14ac:dyDescent="0.3">
      <c r="A10" s="5"/>
      <c r="B10" s="30">
        <f t="array" ref="B10:H10">NapokÉsHetek+DATE(NaptáriÉv,2,1)-WEEKDAY(DATE(NaptáriÉv,2,1),(HétKezdete="Monday")+1)+22</f>
        <v>45704</v>
      </c>
      <c r="C10" s="30">
        <v>45705</v>
      </c>
      <c r="D10" s="30">
        <v>45706</v>
      </c>
      <c r="E10" s="30">
        <v>45707</v>
      </c>
      <c r="F10" s="30">
        <v>45708</v>
      </c>
      <c r="G10" s="30">
        <v>45709</v>
      </c>
      <c r="H10" s="30">
        <v>45710</v>
      </c>
    </row>
    <row r="11" spans="1:9" s="28" customFormat="1" ht="56.1" customHeight="1" x14ac:dyDescent="0.3">
      <c r="A11" s="11"/>
      <c r="B11" s="36"/>
      <c r="C11" s="10"/>
      <c r="D11" s="10"/>
      <c r="E11" s="10" t="s">
        <v>10</v>
      </c>
      <c r="F11" s="10"/>
      <c r="G11" s="10"/>
      <c r="H11" s="36"/>
    </row>
    <row r="12" spans="1:9" s="27" customFormat="1" ht="24" customHeight="1" x14ac:dyDescent="0.3">
      <c r="A12" s="5"/>
      <c r="B12" s="30">
        <f t="array" ref="B12:H12">NapokÉsHetek+DATE(NaptáriÉv,2,1)-WEEKDAY(DATE(NaptáriÉv,2,1),(HétKezdete="Monday")+1)+29</f>
        <v>45711</v>
      </c>
      <c r="C12" s="30">
        <v>45712</v>
      </c>
      <c r="D12" s="30">
        <v>45713</v>
      </c>
      <c r="E12" s="30">
        <v>45714</v>
      </c>
      <c r="F12" s="30">
        <v>45715</v>
      </c>
      <c r="G12" s="30">
        <v>45716</v>
      </c>
      <c r="H12" s="30">
        <v>45717</v>
      </c>
    </row>
    <row r="13" spans="1:9" s="28" customFormat="1" ht="56.1" customHeight="1" x14ac:dyDescent="0.3">
      <c r="A13" s="11"/>
      <c r="B13" s="36"/>
      <c r="C13" s="10"/>
      <c r="D13" s="10" t="s">
        <v>17</v>
      </c>
      <c r="E13" s="10"/>
      <c r="F13" s="10"/>
      <c r="G13" s="10"/>
      <c r="H13" s="36"/>
    </row>
    <row r="14" spans="1:9" s="27" customFormat="1" ht="24" customHeight="1" x14ac:dyDescent="0.3">
      <c r="A14" s="5"/>
      <c r="B14" s="30">
        <f t="array" ref="B14:C14">NapokÉsHetek+DATE(NaptáriÉv,2,1)-WEEKDAY(DATE(NaptáriÉv,2,1),(HétKezdete="Monday")+1)+36</f>
        <v>45718</v>
      </c>
      <c r="C14" s="30">
        <v>45719</v>
      </c>
      <c r="D14" s="44" t="s">
        <v>8</v>
      </c>
      <c r="E14" s="44"/>
      <c r="F14" s="44"/>
      <c r="G14" s="44"/>
      <c r="H14" s="45"/>
    </row>
    <row r="15" spans="1:9" s="28" customFormat="1" ht="56.1" customHeight="1" x14ac:dyDescent="0.3">
      <c r="A15" s="11"/>
      <c r="B15" s="36"/>
      <c r="C15" s="10"/>
      <c r="D15" s="46"/>
      <c r="E15" s="46"/>
      <c r="F15" s="46"/>
      <c r="G15" s="46"/>
      <c r="H15" s="47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showErrorMessage="1" prompt="Február havi naptár" sqref="A1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topLeftCell="A4" zoomScale="90" zoomScaleNormal="90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"Március "&amp;NaptáriÉv</f>
        <v>Március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NapokÉsHetek+DATE(NaptáriÉv,3,1)-WEEKDAY(DATE(NaptáriÉv,3,1),(HétKezdete="Monday")+1)+1</f>
        <v>45711</v>
      </c>
      <c r="C4" s="34">
        <v>45712</v>
      </c>
      <c r="D4" s="34">
        <v>45713</v>
      </c>
      <c r="E4" s="34">
        <v>45714</v>
      </c>
      <c r="F4" s="34">
        <v>45715</v>
      </c>
      <c r="G4" s="34">
        <v>45716</v>
      </c>
      <c r="H4" s="34">
        <v>45717</v>
      </c>
    </row>
    <row r="5" spans="1:9" s="28" customFormat="1" ht="56.1" customHeight="1" x14ac:dyDescent="0.3">
      <c r="A5" s="11"/>
      <c r="B5" s="38"/>
      <c r="C5" s="20"/>
      <c r="D5" s="20"/>
      <c r="E5" s="20"/>
      <c r="F5" s="20"/>
      <c r="G5" s="20"/>
      <c r="H5" s="38"/>
    </row>
    <row r="6" spans="1:9" s="27" customFormat="1" ht="24" customHeight="1" x14ac:dyDescent="0.3">
      <c r="A6" s="5"/>
      <c r="B6" s="34">
        <f t="array" ref="B6:H6">NapokÉsHetek+DATE(NaptáriÉv,3,1)-WEEKDAY(DATE(NaptáriÉv,3,1),(HétKezdete="Monday")+1)+8</f>
        <v>45718</v>
      </c>
      <c r="C6" s="34">
        <v>45719</v>
      </c>
      <c r="D6" s="34">
        <v>45720</v>
      </c>
      <c r="E6" s="34">
        <v>45721</v>
      </c>
      <c r="F6" s="34">
        <v>45722</v>
      </c>
      <c r="G6" s="34">
        <v>45723</v>
      </c>
      <c r="H6" s="34">
        <v>45724</v>
      </c>
    </row>
    <row r="7" spans="1:9" s="28" customFormat="1" ht="56.1" customHeight="1" x14ac:dyDescent="0.3">
      <c r="A7" s="11"/>
      <c r="B7" s="38"/>
      <c r="C7" s="20"/>
      <c r="D7" s="20"/>
      <c r="E7" s="20"/>
      <c r="F7" s="20"/>
      <c r="G7" s="20" t="s">
        <v>19</v>
      </c>
      <c r="H7" s="38"/>
    </row>
    <row r="8" spans="1:9" s="27" customFormat="1" ht="24" customHeight="1" x14ac:dyDescent="0.3">
      <c r="A8" s="5"/>
      <c r="B8" s="34">
        <f t="array" ref="B8:H8">NapokÉsHetek+DATE(NaptáriÉv,3,1)-WEEKDAY(DATE(NaptáriÉv,3,1),(HétKezdete="Monday")+1)+15</f>
        <v>45725</v>
      </c>
      <c r="C8" s="34">
        <v>45726</v>
      </c>
      <c r="D8" s="34">
        <v>45727</v>
      </c>
      <c r="E8" s="34">
        <v>45728</v>
      </c>
      <c r="F8" s="34">
        <v>45729</v>
      </c>
      <c r="G8" s="34">
        <v>45730</v>
      </c>
      <c r="H8" s="34">
        <v>45731</v>
      </c>
    </row>
    <row r="9" spans="1:9" s="28" customFormat="1" ht="56.1" customHeight="1" x14ac:dyDescent="0.3">
      <c r="A9" s="11"/>
      <c r="B9" s="38"/>
      <c r="C9" s="20"/>
      <c r="D9" s="20"/>
      <c r="E9" s="20"/>
      <c r="F9" s="20"/>
      <c r="G9" s="20"/>
      <c r="H9" s="38"/>
    </row>
    <row r="10" spans="1:9" s="27" customFormat="1" ht="24" customHeight="1" x14ac:dyDescent="0.3">
      <c r="A10" s="5"/>
      <c r="B10" s="34">
        <f t="array" ref="B10:H10">NapokÉsHetek+DATE(NaptáriÉv,3,1)-WEEKDAY(DATE(NaptáriÉv,3,1),(HétKezdete="Monday")+1)+22</f>
        <v>45732</v>
      </c>
      <c r="C10" s="34">
        <v>45733</v>
      </c>
      <c r="D10" s="34">
        <v>45734</v>
      </c>
      <c r="E10" s="34">
        <v>45735</v>
      </c>
      <c r="F10" s="34">
        <v>45736</v>
      </c>
      <c r="G10" s="34">
        <v>45737</v>
      </c>
      <c r="H10" s="34">
        <v>45738</v>
      </c>
    </row>
    <row r="11" spans="1:9" s="28" customFormat="1" ht="56.1" customHeight="1" x14ac:dyDescent="0.3">
      <c r="A11" s="11"/>
      <c r="B11" s="38"/>
      <c r="C11" s="20"/>
      <c r="D11" s="20"/>
      <c r="E11" s="20"/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NapokÉsHetek+DATE(NaptáriÉv,3,1)-WEEKDAY(DATE(NaptáriÉv,3,1),(HétKezdete="Monday")+1)+29</f>
        <v>45739</v>
      </c>
      <c r="C12" s="34">
        <v>45740</v>
      </c>
      <c r="D12" s="34">
        <v>45741</v>
      </c>
      <c r="E12" s="34">
        <v>45742</v>
      </c>
      <c r="F12" s="34">
        <v>45743</v>
      </c>
      <c r="G12" s="34">
        <v>45744</v>
      </c>
      <c r="H12" s="34">
        <v>45745</v>
      </c>
    </row>
    <row r="13" spans="1:9" s="28" customFormat="1" ht="56.1" customHeight="1" x14ac:dyDescent="0.3">
      <c r="A13" s="11"/>
      <c r="B13" s="38"/>
      <c r="C13" s="20"/>
      <c r="D13" s="20"/>
      <c r="E13" s="20"/>
      <c r="F13" s="20" t="s">
        <v>21</v>
      </c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NapokÉsHetek+DATE(NaptáriÉv,3,1)-WEEKDAY(DATE(NaptáriÉv,3,1),(HétKezdete="Monday")+1)+36</f>
        <v>45746</v>
      </c>
      <c r="C14" s="34">
        <v>45747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árc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topLeftCell="A4" workbookViewId="0">
      <selection activeCell="D13" sqref="D13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"Április "&amp;NaptáriÉv</f>
        <v>Április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NapokÉsHetek+DATE(NaptáriÉv,4,1)-WEEKDAY(DATE(NaptáriÉv,4,1),(HétKezdete="Monday")+1)+1</f>
        <v>45746</v>
      </c>
      <c r="C4" s="34">
        <v>45747</v>
      </c>
      <c r="D4" s="34">
        <v>45748</v>
      </c>
      <c r="E4" s="34">
        <v>45749</v>
      </c>
      <c r="F4" s="34">
        <v>45750</v>
      </c>
      <c r="G4" s="34">
        <v>45751</v>
      </c>
      <c r="H4" s="34">
        <v>45752</v>
      </c>
    </row>
    <row r="5" spans="1:9" s="28" customFormat="1" ht="56.1" customHeight="1" x14ac:dyDescent="0.3">
      <c r="A5" s="11"/>
      <c r="B5" s="38"/>
      <c r="C5" s="20"/>
      <c r="D5" s="20"/>
      <c r="E5" s="20"/>
      <c r="F5" s="20"/>
      <c r="G5" s="20"/>
      <c r="H5" s="38"/>
    </row>
    <row r="6" spans="1:9" s="27" customFormat="1" ht="24" customHeight="1" x14ac:dyDescent="0.3">
      <c r="A6" s="5"/>
      <c r="B6" s="34">
        <f t="array" ref="B6:H6">NapokÉsHetek+DATE(NaptáriÉv,4,1)-WEEKDAY(DATE(NaptáriÉv,4,1),(HétKezdete="Monday")+1)+8</f>
        <v>45753</v>
      </c>
      <c r="C6" s="34">
        <v>45754</v>
      </c>
      <c r="D6" s="34">
        <v>45755</v>
      </c>
      <c r="E6" s="34">
        <v>45756</v>
      </c>
      <c r="F6" s="34">
        <v>45757</v>
      </c>
      <c r="G6" s="34">
        <v>45758</v>
      </c>
      <c r="H6" s="34">
        <v>45759</v>
      </c>
    </row>
    <row r="7" spans="1:9" s="28" customFormat="1" ht="56.1" customHeight="1" x14ac:dyDescent="0.3">
      <c r="A7" s="11"/>
      <c r="B7" s="38"/>
      <c r="C7" s="20"/>
      <c r="D7" s="20"/>
      <c r="E7" s="20"/>
      <c r="F7" s="20"/>
      <c r="G7" s="20"/>
      <c r="H7" s="38"/>
    </row>
    <row r="8" spans="1:9" s="27" customFormat="1" ht="24" customHeight="1" x14ac:dyDescent="0.3">
      <c r="A8" s="5"/>
      <c r="B8" s="34">
        <f t="array" ref="B8:H8">NapokÉsHetek+DATE(NaptáriÉv,4,1)-WEEKDAY(DATE(NaptáriÉv,4,1),(HétKezdete="Monday")+1)+15</f>
        <v>45760</v>
      </c>
      <c r="C8" s="34">
        <v>45761</v>
      </c>
      <c r="D8" s="34">
        <v>45762</v>
      </c>
      <c r="E8" s="34">
        <v>45763</v>
      </c>
      <c r="F8" s="34">
        <v>45764</v>
      </c>
      <c r="G8" s="34">
        <v>45765</v>
      </c>
      <c r="H8" s="34">
        <v>45766</v>
      </c>
    </row>
    <row r="9" spans="1:9" s="28" customFormat="1" ht="56.1" customHeight="1" x14ac:dyDescent="0.3">
      <c r="A9" s="11"/>
      <c r="B9" s="38"/>
      <c r="C9" s="20"/>
      <c r="D9" s="20"/>
      <c r="E9" s="20"/>
      <c r="F9" s="20"/>
      <c r="G9" s="40" t="s">
        <v>4</v>
      </c>
      <c r="H9" s="38"/>
    </row>
    <row r="10" spans="1:9" s="27" customFormat="1" ht="24" customHeight="1" x14ac:dyDescent="0.3">
      <c r="A10" s="5"/>
      <c r="B10" s="34">
        <f t="array" ref="B10:H10">NapokÉsHetek+DATE(NaptáriÉv,4,1)-WEEKDAY(DATE(NaptáriÉv,4,1),(HétKezdete="Monday")+1)+22</f>
        <v>45767</v>
      </c>
      <c r="C10" s="34">
        <v>45768</v>
      </c>
      <c r="D10" s="34">
        <v>45769</v>
      </c>
      <c r="E10" s="34">
        <v>45770</v>
      </c>
      <c r="F10" s="34">
        <v>45771</v>
      </c>
      <c r="G10" s="34">
        <v>45772</v>
      </c>
      <c r="H10" s="34">
        <v>45773</v>
      </c>
    </row>
    <row r="11" spans="1:9" s="28" customFormat="1" ht="56.1" customHeight="1" x14ac:dyDescent="0.3">
      <c r="A11" s="11"/>
      <c r="B11" s="38"/>
      <c r="C11" s="40" t="s">
        <v>4</v>
      </c>
      <c r="D11" s="20"/>
      <c r="E11" s="20"/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NapokÉsHetek+DATE(NaptáriÉv,4,1)-WEEKDAY(DATE(NaptáriÉv,4,1),(HétKezdete="Monday")+1)+29</f>
        <v>45774</v>
      </c>
      <c r="C12" s="34">
        <v>45775</v>
      </c>
      <c r="D12" s="34">
        <v>45776</v>
      </c>
      <c r="E12" s="34">
        <v>45777</v>
      </c>
      <c r="F12" s="34">
        <v>45778</v>
      </c>
      <c r="G12" s="34">
        <v>45779</v>
      </c>
      <c r="H12" s="34">
        <v>45780</v>
      </c>
    </row>
    <row r="13" spans="1:9" s="28" customFormat="1" ht="56.1" customHeight="1" x14ac:dyDescent="0.3">
      <c r="A13" s="11"/>
      <c r="B13" s="38"/>
      <c r="C13" s="20"/>
      <c r="D13" s="20" t="s">
        <v>20</v>
      </c>
      <c r="E13" s="20"/>
      <c r="F13" s="20"/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NapokÉsHetek+DATE(NaptáriÉv,4,1)-WEEKDAY(DATE(NaptáriÉv,4,1),(HétKezdete="Monday")+1)+36</f>
        <v>45781</v>
      </c>
      <c r="C14" s="34">
        <v>45782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Áprili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tabSelected="1" zoomScale="80" zoomScaleNormal="80" workbookViewId="0">
      <selection activeCell="K10" sqref="K10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"Május "&amp;NaptáriÉv</f>
        <v>Május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NapokÉsHetek+DATE(NaptáriÉv,5,1)-WEEKDAY(DATE(NaptáriÉv,5,1),(HétKezdete="Monday")+1)+1</f>
        <v>45774</v>
      </c>
      <c r="C4" s="34">
        <v>45775</v>
      </c>
      <c r="D4" s="34">
        <v>45776</v>
      </c>
      <c r="E4" s="34">
        <v>45777</v>
      </c>
      <c r="F4" s="34">
        <v>45778</v>
      </c>
      <c r="G4" s="34">
        <v>45779</v>
      </c>
      <c r="H4" s="34">
        <v>45780</v>
      </c>
    </row>
    <row r="5" spans="1:9" s="28" customFormat="1" ht="56.1" customHeight="1" x14ac:dyDescent="0.3">
      <c r="A5" s="11"/>
      <c r="B5" s="38"/>
      <c r="C5" s="20"/>
      <c r="D5" s="20"/>
      <c r="E5" s="20"/>
      <c r="F5" s="40" t="s">
        <v>4</v>
      </c>
      <c r="G5" s="40" t="s">
        <v>4</v>
      </c>
      <c r="H5" s="38"/>
    </row>
    <row r="6" spans="1:9" s="27" customFormat="1" ht="24" customHeight="1" x14ac:dyDescent="0.3">
      <c r="A6" s="5"/>
      <c r="B6" s="34">
        <f t="array" ref="B6:H6">NapokÉsHetek+DATE(NaptáriÉv,5,1)-WEEKDAY(DATE(NaptáriÉv,5,1),(HétKezdete="Monday")+1)+8</f>
        <v>45781</v>
      </c>
      <c r="C6" s="34">
        <v>45782</v>
      </c>
      <c r="D6" s="34">
        <v>45783</v>
      </c>
      <c r="E6" s="34">
        <v>45784</v>
      </c>
      <c r="F6" s="34">
        <v>45785</v>
      </c>
      <c r="G6" s="34">
        <v>45786</v>
      </c>
      <c r="H6" s="34">
        <v>45787</v>
      </c>
    </row>
    <row r="7" spans="1:9" s="28" customFormat="1" ht="56.1" customHeight="1" x14ac:dyDescent="0.3">
      <c r="A7" s="11"/>
      <c r="B7" s="38"/>
      <c r="C7" s="20"/>
      <c r="E7" s="20"/>
      <c r="F7" s="20"/>
      <c r="G7" s="20"/>
      <c r="H7" s="38"/>
    </row>
    <row r="8" spans="1:9" s="27" customFormat="1" ht="24" customHeight="1" x14ac:dyDescent="0.3">
      <c r="A8" s="5"/>
      <c r="B8" s="34">
        <f t="array" ref="B8:H8">NapokÉsHetek+DATE(NaptáriÉv,5,1)-WEEKDAY(DATE(NaptáriÉv,5,1),(HétKezdete="Monday")+1)+15</f>
        <v>45788</v>
      </c>
      <c r="C8" s="34">
        <v>45789</v>
      </c>
      <c r="D8" s="34">
        <v>45790</v>
      </c>
      <c r="E8" s="34">
        <v>45791</v>
      </c>
      <c r="F8" s="34">
        <v>45792</v>
      </c>
      <c r="G8" s="34">
        <v>45793</v>
      </c>
      <c r="H8" s="34">
        <v>45794</v>
      </c>
    </row>
    <row r="9" spans="1:9" s="28" customFormat="1" ht="56.1" customHeight="1" x14ac:dyDescent="0.3">
      <c r="A9" s="11"/>
      <c r="B9" s="38"/>
      <c r="C9" s="20"/>
      <c r="D9" s="20" t="s">
        <v>23</v>
      </c>
      <c r="E9" s="20"/>
      <c r="F9" s="20"/>
      <c r="G9" s="20"/>
      <c r="H9" s="35" t="s">
        <v>11</v>
      </c>
    </row>
    <row r="10" spans="1:9" s="27" customFormat="1" ht="24" customHeight="1" x14ac:dyDescent="0.3">
      <c r="A10" s="5"/>
      <c r="B10" s="34">
        <f t="array" ref="B10:H10">NapokÉsHetek+DATE(NaptáriÉv,5,1)-WEEKDAY(DATE(NaptáriÉv,5,1),(HétKezdete="Monday")+1)+22</f>
        <v>45795</v>
      </c>
      <c r="C10" s="34">
        <v>45796</v>
      </c>
      <c r="D10" s="34">
        <v>45797</v>
      </c>
      <c r="E10" s="34">
        <v>45798</v>
      </c>
      <c r="F10" s="34">
        <v>45799</v>
      </c>
      <c r="G10" s="34">
        <v>45800</v>
      </c>
      <c r="H10" s="34">
        <v>45801</v>
      </c>
    </row>
    <row r="11" spans="1:9" s="28" customFormat="1" ht="56.1" customHeight="1" x14ac:dyDescent="0.3">
      <c r="A11" s="11"/>
      <c r="B11" s="38"/>
      <c r="C11" s="20"/>
      <c r="D11" s="20" t="s">
        <v>32</v>
      </c>
      <c r="E11" s="20" t="s">
        <v>33</v>
      </c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NapokÉsHetek+DATE(NaptáriÉv,5,1)-WEEKDAY(DATE(NaptáriÉv,5,1),(HétKezdete="Monday")+1)+29</f>
        <v>45802</v>
      </c>
      <c r="C12" s="34">
        <v>45803</v>
      </c>
      <c r="D12" s="34">
        <v>45804</v>
      </c>
      <c r="E12" s="34">
        <v>45805</v>
      </c>
      <c r="F12" s="34">
        <v>45806</v>
      </c>
      <c r="G12" s="34">
        <v>45807</v>
      </c>
      <c r="H12" s="34">
        <v>45808</v>
      </c>
    </row>
    <row r="13" spans="1:9" s="28" customFormat="1" ht="56.1" customHeight="1" x14ac:dyDescent="0.3">
      <c r="A13" s="11"/>
      <c r="B13" s="38"/>
      <c r="C13" s="20"/>
      <c r="D13" s="20"/>
      <c r="E13" s="20"/>
      <c r="F13" s="20"/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NapokÉsHetek+DATE(NaptáriÉv,5,1)-WEEKDAY(DATE(NaptáriÉv,5,1),(HétKezdete="Monday")+1)+36</f>
        <v>45809</v>
      </c>
      <c r="C14" s="34">
        <v>45810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 t="s">
        <v>31</v>
      </c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Május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topLeftCell="A4" zoomScaleNormal="100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"Június "&amp;NaptáriÉv</f>
        <v>Június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NapokÉsHetek+DATE(NaptáriÉv,6,1)-WEEKDAY(DATE(NaptáriÉv,6,1),(HétKezdete="Monday")+1)+1</f>
        <v>45809</v>
      </c>
      <c r="C4" s="33">
        <v>45810</v>
      </c>
      <c r="D4" s="33">
        <v>45811</v>
      </c>
      <c r="E4" s="33">
        <v>45812</v>
      </c>
      <c r="F4" s="33">
        <v>45813</v>
      </c>
      <c r="G4" s="33">
        <v>45814</v>
      </c>
      <c r="H4" s="33">
        <v>45815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NapokÉsHetek+DATE(NaptáriÉv,6,1)-WEEKDAY(DATE(NaptáriÉv,6,1),(HétKezdete="Monday")+1)+8</f>
        <v>45816</v>
      </c>
      <c r="C6" s="33">
        <v>45817</v>
      </c>
      <c r="D6" s="33">
        <v>45818</v>
      </c>
      <c r="E6" s="33">
        <v>45819</v>
      </c>
      <c r="F6" s="33">
        <v>45820</v>
      </c>
      <c r="G6" s="33">
        <v>45821</v>
      </c>
      <c r="H6" s="33">
        <v>45822</v>
      </c>
    </row>
    <row r="7" spans="1:9" s="28" customFormat="1" ht="56.1" customHeight="1" x14ac:dyDescent="0.3">
      <c r="A7" s="11"/>
      <c r="B7" s="41"/>
      <c r="C7" s="40" t="s">
        <v>4</v>
      </c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NapokÉsHetek+DATE(NaptáriÉv,6,1)-WEEKDAY(DATE(NaptáriÉv,6,1),(HétKezdete="Monday")+1)+15</f>
        <v>45823</v>
      </c>
      <c r="C8" s="33">
        <v>45824</v>
      </c>
      <c r="D8" s="33">
        <v>45825</v>
      </c>
      <c r="E8" s="33">
        <v>45826</v>
      </c>
      <c r="F8" s="33">
        <v>45827</v>
      </c>
      <c r="G8" s="33">
        <v>45828</v>
      </c>
      <c r="H8" s="33">
        <v>45829</v>
      </c>
    </row>
    <row r="9" spans="1:9" s="28" customFormat="1" ht="56.1" customHeight="1" x14ac:dyDescent="0.3">
      <c r="A9" s="11"/>
      <c r="B9" s="41"/>
      <c r="C9" s="24"/>
      <c r="D9" s="24" t="s">
        <v>28</v>
      </c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NapokÉsHetek+DATE(NaptáriÉv,6,1)-WEEKDAY(DATE(NaptáriÉv,6,1),(HétKezdete="Monday")+1)+22</f>
        <v>45830</v>
      </c>
      <c r="C10" s="33">
        <v>45831</v>
      </c>
      <c r="D10" s="33">
        <v>45832</v>
      </c>
      <c r="E10" s="33">
        <v>45833</v>
      </c>
      <c r="F10" s="33">
        <v>45834</v>
      </c>
      <c r="G10" s="33">
        <v>45835</v>
      </c>
      <c r="H10" s="33">
        <v>45836</v>
      </c>
    </row>
    <row r="11" spans="1:9" s="28" customFormat="1" ht="56.1" customHeight="1" x14ac:dyDescent="0.3">
      <c r="A11" s="11"/>
      <c r="B11" s="41"/>
      <c r="C11" s="24"/>
      <c r="D11" s="24"/>
      <c r="E11" s="24"/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NapokÉsHetek+DATE(NaptáriÉv,6,1)-WEEKDAY(DATE(NaptáriÉv,6,1),(HétKezdete="Monday")+1)+29</f>
        <v>45837</v>
      </c>
      <c r="C12" s="33">
        <v>45838</v>
      </c>
      <c r="D12" s="33">
        <v>45839</v>
      </c>
      <c r="E12" s="33">
        <v>45840</v>
      </c>
      <c r="F12" s="33">
        <v>45841</v>
      </c>
      <c r="G12" s="33">
        <v>45842</v>
      </c>
      <c r="H12" s="33">
        <v>45843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NapokÉsHetek+DATE(NaptáriÉv,6,1)-WEEKDAY(DATE(NaptáriÉv,6,1),(HétKezdete="Monday")+1)+36</f>
        <v>45844</v>
      </c>
      <c r="C14" s="33">
        <v>45845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 t="s">
        <v>30</v>
      </c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n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zoomScaleNormal="100" workbookViewId="0">
      <selection activeCell="B15" activeCellId="10" sqref="H5 B5 B7 H7 H9 B9 B11 H11 H13 B13 B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"Július "&amp;NaptáriÉv</f>
        <v>Július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NapokÉsHetek+DATE(NaptáriÉv,7,1)-WEEKDAY(DATE(NaptáriÉv,7,1),(HétKezdete="Monday")+1)+1</f>
        <v>45837</v>
      </c>
      <c r="C4" s="33">
        <v>45838</v>
      </c>
      <c r="D4" s="33">
        <v>45839</v>
      </c>
      <c r="E4" s="33">
        <v>45840</v>
      </c>
      <c r="F4" s="33">
        <v>45841</v>
      </c>
      <c r="G4" s="33">
        <v>45842</v>
      </c>
      <c r="H4" s="33">
        <v>45843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NapokÉsHetek+DATE(NaptáriÉv,7,1)-WEEKDAY(DATE(NaptáriÉv,7,1),(HétKezdete="Monday")+1)+8</f>
        <v>45844</v>
      </c>
      <c r="C6" s="33">
        <v>45845</v>
      </c>
      <c r="D6" s="33">
        <v>45846</v>
      </c>
      <c r="E6" s="33">
        <v>45847</v>
      </c>
      <c r="F6" s="33">
        <v>45848</v>
      </c>
      <c r="G6" s="33">
        <v>45849</v>
      </c>
      <c r="H6" s="33">
        <v>45850</v>
      </c>
    </row>
    <row r="7" spans="1:9" s="28" customFormat="1" ht="56.1" customHeight="1" x14ac:dyDescent="0.3">
      <c r="A7" s="11"/>
      <c r="B7" s="41"/>
      <c r="C7" s="24"/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NapokÉsHetek+DATE(NaptáriÉv,7,1)-WEEKDAY(DATE(NaptáriÉv,7,1),(HétKezdete="Monday")+1)+15</f>
        <v>45851</v>
      </c>
      <c r="C8" s="33">
        <v>45852</v>
      </c>
      <c r="D8" s="33">
        <v>45853</v>
      </c>
      <c r="E8" s="33">
        <v>45854</v>
      </c>
      <c r="F8" s="33">
        <v>45855</v>
      </c>
      <c r="G8" s="33">
        <v>45856</v>
      </c>
      <c r="H8" s="33">
        <v>45857</v>
      </c>
    </row>
    <row r="9" spans="1:9" s="28" customFormat="1" ht="56.1" customHeight="1" x14ac:dyDescent="0.3">
      <c r="A9" s="11"/>
      <c r="B9" s="41"/>
      <c r="C9" s="24"/>
      <c r="D9" s="24"/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NapokÉsHetek+DATE(NaptáriÉv,7,1)-WEEKDAY(DATE(NaptáriÉv,7,1),(HétKezdete="Monday")+1)+22</f>
        <v>45858</v>
      </c>
      <c r="C10" s="33">
        <v>45859</v>
      </c>
      <c r="D10" s="33">
        <v>45860</v>
      </c>
      <c r="E10" s="33">
        <v>45861</v>
      </c>
      <c r="F10" s="33">
        <v>45862</v>
      </c>
      <c r="G10" s="33">
        <v>45863</v>
      </c>
      <c r="H10" s="33">
        <v>45864</v>
      </c>
    </row>
    <row r="11" spans="1:9" s="28" customFormat="1" ht="56.1" customHeight="1" x14ac:dyDescent="0.3">
      <c r="A11" s="11"/>
      <c r="B11" s="41"/>
      <c r="C11" s="24"/>
      <c r="D11" s="24"/>
      <c r="E11" s="24"/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NapokÉsHetek+DATE(NaptáriÉv,7,1)-WEEKDAY(DATE(NaptáriÉv,7,1),(HétKezdete="Monday")+1)+29</f>
        <v>45865</v>
      </c>
      <c r="C12" s="33">
        <v>45866</v>
      </c>
      <c r="D12" s="33">
        <v>45867</v>
      </c>
      <c r="E12" s="33">
        <v>45868</v>
      </c>
      <c r="F12" s="33">
        <v>45869</v>
      </c>
      <c r="G12" s="33">
        <v>45870</v>
      </c>
      <c r="H12" s="33">
        <v>45871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NapokÉsHetek+DATE(NaptáriÉv,7,1)-WEEKDAY(DATE(NaptáriÉv,7,1),(HétKezdete="Monday")+1)+36</f>
        <v>45872</v>
      </c>
      <c r="C14" s="33">
        <v>45873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l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workbookViewId="0">
      <selection activeCell="Q8" sqref="Q8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"Augusztus "&amp;NaptáriÉv</f>
        <v>Augusztus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NapokÉsHetek+DATE(NaptáriÉv,8,1)-WEEKDAY(DATE(NaptáriÉv,8,1),(HétKezdete="Monday")+1)+1</f>
        <v>45865</v>
      </c>
      <c r="C4" s="33">
        <v>45866</v>
      </c>
      <c r="D4" s="33">
        <v>45867</v>
      </c>
      <c r="E4" s="33">
        <v>45868</v>
      </c>
      <c r="F4" s="33">
        <v>45869</v>
      </c>
      <c r="G4" s="33">
        <v>45870</v>
      </c>
      <c r="H4" s="33">
        <v>45871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NapokÉsHetek+DATE(NaptáriÉv,8,1)-WEEKDAY(DATE(NaptáriÉv,8,1),(HétKezdete="Monday")+1)+8</f>
        <v>45872</v>
      </c>
      <c r="C6" s="33">
        <v>45873</v>
      </c>
      <c r="D6" s="33">
        <v>45874</v>
      </c>
      <c r="E6" s="33">
        <v>45875</v>
      </c>
      <c r="F6" s="33">
        <v>45876</v>
      </c>
      <c r="G6" s="33">
        <v>45877</v>
      </c>
      <c r="H6" s="33">
        <v>45878</v>
      </c>
    </row>
    <row r="7" spans="1:9" s="28" customFormat="1" ht="56.1" customHeight="1" x14ac:dyDescent="0.3">
      <c r="A7" s="11"/>
      <c r="B7" s="41"/>
      <c r="C7" s="24"/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NapokÉsHetek+DATE(NaptáriÉv,8,1)-WEEKDAY(DATE(NaptáriÉv,8,1),(HétKezdete="Monday")+1)+15</f>
        <v>45879</v>
      </c>
      <c r="C8" s="33">
        <v>45880</v>
      </c>
      <c r="D8" s="33">
        <v>45881</v>
      </c>
      <c r="E8" s="33">
        <v>45882</v>
      </c>
      <c r="F8" s="33">
        <v>45883</v>
      </c>
      <c r="G8" s="33">
        <v>45884</v>
      </c>
      <c r="H8" s="33">
        <v>45885</v>
      </c>
    </row>
    <row r="9" spans="1:9" s="28" customFormat="1" ht="56.1" customHeight="1" x14ac:dyDescent="0.3">
      <c r="A9" s="11"/>
      <c r="B9" s="41"/>
      <c r="C9" s="24"/>
      <c r="D9" s="24"/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NapokÉsHetek+DATE(NaptáriÉv,8,1)-WEEKDAY(DATE(NaptáriÉv,8,1),(HétKezdete="Monday")+1)+22</f>
        <v>45886</v>
      </c>
      <c r="C10" s="33">
        <v>45887</v>
      </c>
      <c r="D10" s="33">
        <v>45888</v>
      </c>
      <c r="E10" s="33">
        <v>45889</v>
      </c>
      <c r="F10" s="33">
        <v>45890</v>
      </c>
      <c r="G10" s="33">
        <v>45891</v>
      </c>
      <c r="H10" s="33">
        <v>45892</v>
      </c>
    </row>
    <row r="11" spans="1:9" s="28" customFormat="1" ht="56.1" customHeight="1" x14ac:dyDescent="0.3">
      <c r="A11" s="11"/>
      <c r="B11" s="41"/>
      <c r="C11" s="24"/>
      <c r="D11" s="24"/>
      <c r="E11" s="40" t="s">
        <v>4</v>
      </c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NapokÉsHetek+DATE(NaptáriÉv,8,1)-WEEKDAY(DATE(NaptáriÉv,8,1),(HétKezdete="Monday")+1)+29</f>
        <v>45893</v>
      </c>
      <c r="C12" s="33">
        <v>45894</v>
      </c>
      <c r="D12" s="33">
        <v>45895</v>
      </c>
      <c r="E12" s="33">
        <v>45896</v>
      </c>
      <c r="F12" s="33">
        <v>45897</v>
      </c>
      <c r="G12" s="33">
        <v>45898</v>
      </c>
      <c r="H12" s="33">
        <v>45899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NapokÉsHetek+DATE(NaptáriÉv,8,1)-WEEKDAY(DATE(NaptáriÉv,8,1),(HétKezdete="Monday")+1)+36</f>
        <v>45900</v>
      </c>
      <c r="C14" s="33">
        <v>45901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 t="s">
        <v>18</v>
      </c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gusztu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zoomScaleNormal="100" workbookViewId="0">
      <selection activeCell="F7" sqref="F7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"Szeptember "&amp;NaptáriÉv</f>
        <v>Szeptember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NapokÉsHetek+DATE(NaptáriÉv,9,1)-WEEKDAY(DATE(NaptáriÉv,9,1),(HétKezdete="Monday")+1)+1</f>
        <v>45900</v>
      </c>
      <c r="C4" s="32">
        <v>45901</v>
      </c>
      <c r="D4" s="32">
        <v>45902</v>
      </c>
      <c r="E4" s="32">
        <v>45903</v>
      </c>
      <c r="F4" s="32">
        <v>45904</v>
      </c>
      <c r="G4" s="32">
        <v>45905</v>
      </c>
      <c r="H4" s="32">
        <v>45906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NapokÉsHetek+DATE(NaptáriÉv,9,1)-WEEKDAY(DATE(NaptáriÉv,9,1),(HétKezdete="Monday")+1)+8</f>
        <v>45907</v>
      </c>
      <c r="C6" s="32">
        <v>45908</v>
      </c>
      <c r="D6" s="32">
        <v>45909</v>
      </c>
      <c r="E6" s="32">
        <v>45910</v>
      </c>
      <c r="F6" s="32">
        <v>45911</v>
      </c>
      <c r="G6" s="32">
        <v>45912</v>
      </c>
      <c r="H6" s="32">
        <v>45913</v>
      </c>
    </row>
    <row r="7" spans="1:9" s="28" customFormat="1" ht="56.1" customHeight="1" x14ac:dyDescent="0.3">
      <c r="A7" s="11"/>
      <c r="B7" s="39"/>
      <c r="C7" s="25"/>
      <c r="D7" s="25" t="s">
        <v>29</v>
      </c>
      <c r="E7" s="25"/>
      <c r="F7" s="25"/>
      <c r="G7" s="25"/>
      <c r="H7" s="39"/>
    </row>
    <row r="8" spans="1:9" s="27" customFormat="1" ht="24" customHeight="1" x14ac:dyDescent="0.3">
      <c r="A8" s="5"/>
      <c r="B8" s="32">
        <f t="array" ref="B8:H8">NapokÉsHetek+DATE(NaptáriÉv,9,1)-WEEKDAY(DATE(NaptáriÉv,9,1),(HétKezdete="Monday")+1)+15</f>
        <v>45914</v>
      </c>
      <c r="C8" s="32">
        <v>45915</v>
      </c>
      <c r="D8" s="32">
        <v>45916</v>
      </c>
      <c r="E8" s="32">
        <v>45917</v>
      </c>
      <c r="F8" s="32">
        <v>45918</v>
      </c>
      <c r="G8" s="32">
        <v>45919</v>
      </c>
      <c r="H8" s="32">
        <v>45920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9"/>
    </row>
    <row r="10" spans="1:9" s="27" customFormat="1" ht="24" customHeight="1" x14ac:dyDescent="0.3">
      <c r="A10" s="5"/>
      <c r="B10" s="32">
        <f t="array" ref="B10:H10">NapokÉsHetek+DATE(NaptáriÉv,9,1)-WEEKDAY(DATE(NaptáriÉv,9,1),(HétKezdete="Monday")+1)+22</f>
        <v>45921</v>
      </c>
      <c r="C10" s="32">
        <v>45922</v>
      </c>
      <c r="D10" s="32">
        <v>45923</v>
      </c>
      <c r="E10" s="32">
        <v>45924</v>
      </c>
      <c r="F10" s="32">
        <v>45925</v>
      </c>
      <c r="G10" s="32">
        <v>45926</v>
      </c>
      <c r="H10" s="32">
        <v>45927</v>
      </c>
    </row>
    <row r="11" spans="1:9" s="28" customFormat="1" ht="56.1" customHeight="1" x14ac:dyDescent="0.3">
      <c r="A11" s="11"/>
      <c r="B11" s="39"/>
      <c r="C11" s="25"/>
      <c r="D11" s="25"/>
      <c r="E11" s="25"/>
      <c r="F11" s="25" t="s">
        <v>14</v>
      </c>
      <c r="G11" s="25"/>
      <c r="H11" s="39"/>
    </row>
    <row r="12" spans="1:9" s="27" customFormat="1" ht="24" customHeight="1" x14ac:dyDescent="0.3">
      <c r="A12" s="5"/>
      <c r="B12" s="32">
        <f t="array" ref="B12:H12">NapokÉsHetek+DATE(NaptáriÉv,9,1)-WEEKDAY(DATE(NaptáriÉv,9,1),(HétKezdete="Monday")+1)+29</f>
        <v>45928</v>
      </c>
      <c r="C12" s="32">
        <v>45929</v>
      </c>
      <c r="D12" s="32">
        <v>45930</v>
      </c>
      <c r="E12" s="32">
        <v>45931</v>
      </c>
      <c r="F12" s="32">
        <v>45932</v>
      </c>
      <c r="G12" s="32">
        <v>45933</v>
      </c>
      <c r="H12" s="32">
        <v>45934</v>
      </c>
    </row>
    <row r="13" spans="1:9" s="28" customFormat="1" ht="56.1" customHeight="1" x14ac:dyDescent="0.3">
      <c r="A13" s="11"/>
      <c r="B13" s="39"/>
      <c r="C13" s="25"/>
      <c r="D13" s="25" t="s">
        <v>18</v>
      </c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NapokÉsHetek+DATE(NaptáriÉv,9,1)-WEEKDAY(DATE(NaptáriÉv,9,1),(HétKezdete="Monday")+1)+36</f>
        <v>45935</v>
      </c>
      <c r="C14" s="32">
        <v>45936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 t="s">
        <v>24</v>
      </c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Szeptember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B20271-DBF4-4EBA-824D-0E74CCAA174D}">
  <ds:schemaRefs>
    <ds:schemaRef ds:uri="http://purl.org/dc/terms/"/>
    <ds:schemaRef ds:uri="http://schemas.openxmlformats.org/package/2006/metadata/core-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2BCAB74-E546-4EF8-8D26-A677E65C1D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2018-10-01T01:21:37Z</dcterms:created>
  <dcterms:modified xsi:type="dcterms:W3CDTF">2025-05-08T06:52:57Z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